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<sst xmlns="http://schemas.openxmlformats.org/spreadsheetml/2006/main" count="75" uniqueCount="40">
  <si>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Lp.</t>
  </si>
  <si>
    <t>Wyszczególnienie</t>
  </si>
  <si>
    <t xml:space="preserve">Stan środków obrotowych** na początek roku </t>
  </si>
  <si>
    <t>Przychody*</t>
  </si>
  <si>
    <t>Wydatki</t>
  </si>
  <si>
    <t>Stan środków obrotowych** na koniec roku</t>
  </si>
  <si>
    <t>Rozliczenie z budżetem z tytułu wpłat nadwyżek środków za 2006r.</t>
  </si>
  <si>
    <t>ogółem</t>
  </si>
  <si>
    <t>w tym:</t>
  </si>
  <si>
    <t>w tym: wpłata do budżetu</t>
  </si>
  <si>
    <t>dotacje z budżetu***</t>
  </si>
  <si>
    <t>§ 265</t>
  </si>
  <si>
    <t>na inwestycje</t>
  </si>
  <si>
    <t>I.</t>
  </si>
  <si>
    <t>Zakłady budżetowe</t>
  </si>
  <si>
    <t>x</t>
  </si>
  <si>
    <t>z tego:</t>
  </si>
  <si>
    <r>
      <t xml:space="preserve">1. Miejski Zakład Usług Miejskich </t>
    </r>
    <r>
      <rPr>
        <i/>
        <sz val="8"/>
        <rFont val="Arial CE"/>
        <family val="2"/>
      </rPr>
      <t>(600/60016)</t>
    </r>
  </si>
  <si>
    <r>
      <t xml:space="preserve">2. Miejski Zakład Usług Miejskich </t>
    </r>
    <r>
      <rPr>
        <i/>
        <sz val="8"/>
        <rFont val="Arial CE"/>
        <family val="2"/>
      </rPr>
      <t>(700/70004)</t>
    </r>
  </si>
  <si>
    <r>
      <t xml:space="preserve">3. Szkoły Podstawowe  </t>
    </r>
    <r>
      <rPr>
        <i/>
        <sz val="8"/>
        <rFont val="Arial CE"/>
        <family val="0"/>
      </rPr>
      <t>(801/80101)</t>
    </r>
  </si>
  <si>
    <t>3.1 Szkoła Podstawowa Nr 1</t>
  </si>
  <si>
    <t>3.2 Szkoła Podstawowa Nr 2</t>
  </si>
  <si>
    <t>3.3 Szkoła Podstawowa Nr 3</t>
  </si>
  <si>
    <r>
      <t xml:space="preserve">4.Przedszkole </t>
    </r>
    <r>
      <rPr>
        <i/>
        <sz val="8"/>
        <rFont val="Arial CE"/>
        <family val="0"/>
      </rPr>
      <t>(801/80104)</t>
    </r>
  </si>
  <si>
    <t>4.1 Przedszkole Miejskie Nr 1</t>
  </si>
  <si>
    <t>4.2 Przedszkole Miejskie Nr 2</t>
  </si>
  <si>
    <t>4.3 Przedszkole Miejskie Nr 3</t>
  </si>
  <si>
    <r>
      <t xml:space="preserve">5. Gimnazja </t>
    </r>
    <r>
      <rPr>
        <i/>
        <sz val="8"/>
        <rFont val="Arial CE"/>
        <family val="0"/>
      </rPr>
      <t>(801/80110)</t>
    </r>
  </si>
  <si>
    <t>5.1 Gimnazjum Nr 1</t>
  </si>
  <si>
    <t>5.2 Gimnazjum Nr 2</t>
  </si>
  <si>
    <r>
      <t xml:space="preserve">6. Liceum Ogólnokształcące </t>
    </r>
    <r>
      <rPr>
        <i/>
        <sz val="8"/>
        <rFont val="Arial CE"/>
        <family val="0"/>
      </rPr>
      <t>(801/80120)</t>
    </r>
  </si>
  <si>
    <t>Ogółem</t>
  </si>
  <si>
    <t>W odniesieniu do dochodów własnych jednostek budżetowych:</t>
  </si>
  <si>
    <t>* dochody</t>
  </si>
  <si>
    <t>** stan środków piniężnych</t>
  </si>
  <si>
    <t>*** źródła dochodów wskazanych przez Radę</t>
  </si>
  <si>
    <t>Plan przychodów i wydatków zakładów budżetowych na 2008 r.</t>
  </si>
  <si>
    <t>Załącznik nr 5</t>
  </si>
  <si>
    <t xml:space="preserve">do uchwały nr XVIII/230/2008 Rady Miejskiej w Gubinie </t>
  </si>
  <si>
    <t>z dnia 24 kwietnia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</si>
</sst>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sz val="8"/>
      <name val="Times New Roman"/>
      <family val="1"/>
    </font>
    <font>
      <i/>
      <sz val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4" fillId="0" borderId="2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6">
      <selection activeCell="M10" sqref="M10"/>
    </sheetView>
  </sheetViews>
  <sheetFormatPr defaultColWidth="9.140625" defaultRowHeight="12.75"/>
  <cols>
    <col min="1" max="1" width="2.57421875" style="0" customWidth="1"/>
    <col min="2" max="2" width="22.57421875" style="0" customWidth="1"/>
    <col min="3" max="3" width="10.57421875" style="0" customWidth="1"/>
    <col min="4" max="4" width="11.57421875" style="0" customWidth="1"/>
    <col min="5" max="5" width="11.00390625" style="0" customWidth="1"/>
    <col min="8" max="8" width="10.8515625" style="0" customWidth="1"/>
    <col min="10" max="10" width="10.8515625" style="0" customWidth="1"/>
    <col min="11" max="11" width="11.28125" style="0" customWidth="1"/>
  </cols>
  <sheetData>
    <row r="1" spans="11:12" ht="12.75">
      <c r="K1" s="33" t="s">
        <v>37</v>
      </c>
      <c r="L1" s="33"/>
    </row>
    <row r="2" spans="8:12" ht="12.75">
      <c r="H2" s="33" t="s">
        <v>38</v>
      </c>
      <c r="I2" s="33"/>
      <c r="J2" s="33"/>
      <c r="K2" s="33"/>
      <c r="L2" s="33"/>
    </row>
    <row r="3" spans="9:12" ht="12.75">
      <c r="I3" s="27"/>
      <c r="J3" s="33" t="s">
        <v>39</v>
      </c>
      <c r="K3" s="33"/>
      <c r="L3" s="33"/>
    </row>
    <row r="4" spans="1:11" ht="12.75">
      <c r="A4" s="36" t="s">
        <v>36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ht="12.75">
      <c r="C5" s="1"/>
    </row>
    <row r="7" spans="1:11" ht="12.75">
      <c r="A7" s="35" t="s">
        <v>0</v>
      </c>
      <c r="B7" s="35" t="s">
        <v>1</v>
      </c>
      <c r="C7" s="35" t="s">
        <v>2</v>
      </c>
      <c r="D7" s="34" t="s">
        <v>3</v>
      </c>
      <c r="E7" s="34"/>
      <c r="F7" s="34"/>
      <c r="G7" s="34"/>
      <c r="H7" s="34" t="s">
        <v>4</v>
      </c>
      <c r="I7" s="34"/>
      <c r="J7" s="35" t="s">
        <v>5</v>
      </c>
      <c r="K7" s="35" t="s">
        <v>6</v>
      </c>
    </row>
    <row r="8" spans="1:11" ht="12.75">
      <c r="A8" s="35"/>
      <c r="B8" s="35"/>
      <c r="C8" s="35"/>
      <c r="D8" s="35" t="s">
        <v>7</v>
      </c>
      <c r="E8" s="35" t="s">
        <v>8</v>
      </c>
      <c r="F8" s="35"/>
      <c r="G8" s="35"/>
      <c r="H8" s="35" t="s">
        <v>7</v>
      </c>
      <c r="I8" s="35" t="s">
        <v>9</v>
      </c>
      <c r="J8" s="35"/>
      <c r="K8" s="35"/>
    </row>
    <row r="9" spans="1:11" ht="12.75">
      <c r="A9" s="35"/>
      <c r="B9" s="35"/>
      <c r="C9" s="35"/>
      <c r="D9" s="35"/>
      <c r="E9" s="35" t="s">
        <v>10</v>
      </c>
      <c r="F9" s="35" t="s">
        <v>8</v>
      </c>
      <c r="G9" s="35"/>
      <c r="H9" s="35"/>
      <c r="I9" s="35"/>
      <c r="J9" s="35"/>
      <c r="K9" s="35"/>
    </row>
    <row r="10" spans="1:11" ht="30" customHeight="1">
      <c r="A10" s="35"/>
      <c r="B10" s="35"/>
      <c r="C10" s="35"/>
      <c r="D10" s="35"/>
      <c r="E10" s="35"/>
      <c r="F10" s="3" t="s">
        <v>11</v>
      </c>
      <c r="G10" s="2" t="s">
        <v>12</v>
      </c>
      <c r="H10" s="35"/>
      <c r="I10" s="35"/>
      <c r="J10" s="35"/>
      <c r="K10" s="35"/>
    </row>
    <row r="11" spans="1:11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</row>
    <row r="12" spans="1:11" ht="12.75">
      <c r="A12" s="5" t="s">
        <v>13</v>
      </c>
      <c r="B12" s="5" t="s">
        <v>14</v>
      </c>
      <c r="C12" s="6"/>
      <c r="D12" s="6"/>
      <c r="E12" s="6"/>
      <c r="F12" s="6"/>
      <c r="G12" s="6"/>
      <c r="H12" s="6"/>
      <c r="I12" s="7" t="s">
        <v>15</v>
      </c>
      <c r="J12" s="6"/>
      <c r="K12" s="8" t="s">
        <v>15</v>
      </c>
    </row>
    <row r="13" spans="1:11" ht="12.75">
      <c r="A13" s="9"/>
      <c r="B13" s="9" t="s">
        <v>16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1:13" ht="22.5">
      <c r="A14" s="9"/>
      <c r="B14" s="11" t="s">
        <v>17</v>
      </c>
      <c r="C14" s="13" t="s">
        <v>15</v>
      </c>
      <c r="D14" s="12">
        <f>E14</f>
        <v>975000</v>
      </c>
      <c r="E14" s="12">
        <f>F14+G14</f>
        <v>975000</v>
      </c>
      <c r="F14" s="12">
        <f>285000-60000</f>
        <v>225000</v>
      </c>
      <c r="G14" s="12">
        <v>750000</v>
      </c>
      <c r="H14" s="12">
        <f>225000+750000</f>
        <v>975000</v>
      </c>
      <c r="I14" s="13" t="s">
        <v>15</v>
      </c>
      <c r="J14" s="13" t="s">
        <v>15</v>
      </c>
      <c r="K14" s="13" t="s">
        <v>15</v>
      </c>
      <c r="M14" s="26">
        <f aca="true" t="shared" si="0" ref="M14:M28">D14-H14</f>
        <v>0</v>
      </c>
    </row>
    <row r="15" spans="1:13" ht="22.5">
      <c r="A15" s="9"/>
      <c r="B15" s="11" t="s">
        <v>18</v>
      </c>
      <c r="C15" s="12">
        <v>145260</v>
      </c>
      <c r="D15" s="12">
        <v>3087960</v>
      </c>
      <c r="E15" s="12">
        <f>30000+F15+G15</f>
        <v>90000</v>
      </c>
      <c r="F15" s="12">
        <v>0</v>
      </c>
      <c r="G15" s="12">
        <v>60000</v>
      </c>
      <c r="H15" s="12">
        <v>3087960</v>
      </c>
      <c r="I15" s="13" t="s">
        <v>15</v>
      </c>
      <c r="J15" s="12">
        <v>145260</v>
      </c>
      <c r="K15" s="13" t="s">
        <v>15</v>
      </c>
      <c r="M15" s="26">
        <f t="shared" si="0"/>
        <v>0</v>
      </c>
    </row>
    <row r="16" spans="1:13" ht="22.5">
      <c r="A16" s="9"/>
      <c r="B16" s="14" t="s">
        <v>19</v>
      </c>
      <c r="C16" s="15">
        <v>-259266.67</v>
      </c>
      <c r="D16" s="15">
        <f>D17+D18+D19</f>
        <v>6612877</v>
      </c>
      <c r="E16" s="15">
        <f>E17+E18+E19</f>
        <v>6341727</v>
      </c>
      <c r="F16" s="15">
        <v>0</v>
      </c>
      <c r="G16" s="15">
        <v>0</v>
      </c>
      <c r="H16" s="15">
        <f>H17+H18+H19</f>
        <v>6612877</v>
      </c>
      <c r="I16" s="16" t="s">
        <v>15</v>
      </c>
      <c r="J16" s="15">
        <f>J17+J18+J19</f>
        <v>-259266.66999999998</v>
      </c>
      <c r="K16" s="16" t="s">
        <v>15</v>
      </c>
      <c r="M16" s="26">
        <f t="shared" si="0"/>
        <v>0</v>
      </c>
    </row>
    <row r="17" spans="1:13" ht="12.75">
      <c r="A17" s="9"/>
      <c r="B17" s="17" t="s">
        <v>20</v>
      </c>
      <c r="C17" s="18">
        <v>-89976.92</v>
      </c>
      <c r="D17" s="18">
        <f>1699265-1300+28053</f>
        <v>1726018</v>
      </c>
      <c r="E17" s="30">
        <f>1578515+28053</f>
        <v>1606568</v>
      </c>
      <c r="F17" s="18">
        <v>0</v>
      </c>
      <c r="G17" s="18">
        <v>0</v>
      </c>
      <c r="H17" s="18">
        <f>1699265-1300+28053</f>
        <v>1726018</v>
      </c>
      <c r="I17" s="19" t="s">
        <v>15</v>
      </c>
      <c r="J17" s="18">
        <v>-89976.92</v>
      </c>
      <c r="K17" s="19" t="s">
        <v>15</v>
      </c>
      <c r="M17" s="26">
        <f t="shared" si="0"/>
        <v>0</v>
      </c>
    </row>
    <row r="18" spans="1:13" ht="12.75">
      <c r="A18" s="9"/>
      <c r="B18" s="17" t="s">
        <v>21</v>
      </c>
      <c r="C18" s="18">
        <v>-110134.86</v>
      </c>
      <c r="D18" s="18">
        <f>2670616-2100+24359+92330</f>
        <v>2785205</v>
      </c>
      <c r="E18" s="30">
        <f>2572516+24359+92330</f>
        <v>2689205</v>
      </c>
      <c r="F18" s="18">
        <v>0</v>
      </c>
      <c r="G18" s="18">
        <v>0</v>
      </c>
      <c r="H18" s="18">
        <f>2670616-2100+24359+92330</f>
        <v>2785205</v>
      </c>
      <c r="I18" s="19" t="s">
        <v>15</v>
      </c>
      <c r="J18" s="18">
        <v>-110134.86</v>
      </c>
      <c r="K18" s="19" t="s">
        <v>15</v>
      </c>
      <c r="M18" s="26">
        <f t="shared" si="0"/>
        <v>0</v>
      </c>
    </row>
    <row r="19" spans="1:13" ht="12.75">
      <c r="A19" s="9"/>
      <c r="B19" s="17" t="s">
        <v>22</v>
      </c>
      <c r="C19" s="18">
        <v>-59154.89</v>
      </c>
      <c r="D19" s="18">
        <f>1992476-1600+23115+87663</f>
        <v>2101654</v>
      </c>
      <c r="E19" s="30">
        <f>1935176+23115+87663</f>
        <v>2045954</v>
      </c>
      <c r="F19" s="18">
        <v>0</v>
      </c>
      <c r="G19" s="18">
        <v>0</v>
      </c>
      <c r="H19" s="18">
        <f>1992476-1600+23115+87663</f>
        <v>2101654</v>
      </c>
      <c r="I19" s="19" t="s">
        <v>15</v>
      </c>
      <c r="J19" s="18">
        <v>-59154.89</v>
      </c>
      <c r="K19" s="19" t="s">
        <v>15</v>
      </c>
      <c r="M19" s="26">
        <f t="shared" si="0"/>
        <v>0</v>
      </c>
    </row>
    <row r="20" spans="1:13" ht="12.75">
      <c r="A20" s="9"/>
      <c r="B20" s="14" t="s">
        <v>23</v>
      </c>
      <c r="C20" s="15">
        <f>C21+C22+C23</f>
        <v>-7124.21</v>
      </c>
      <c r="D20" s="15">
        <f>D21+D22+D23</f>
        <v>2357575</v>
      </c>
      <c r="E20" s="15">
        <f>E21+E22+E23</f>
        <v>1809480</v>
      </c>
      <c r="F20" s="15">
        <v>0</v>
      </c>
      <c r="G20" s="15">
        <v>0</v>
      </c>
      <c r="H20" s="15">
        <f>H21+H22+H23</f>
        <v>2357575</v>
      </c>
      <c r="I20" s="16" t="s">
        <v>15</v>
      </c>
      <c r="J20" s="15">
        <f>J21+J22+J23</f>
        <v>-7124.21</v>
      </c>
      <c r="K20" s="16" t="s">
        <v>15</v>
      </c>
      <c r="M20" s="26">
        <f t="shared" si="0"/>
        <v>0</v>
      </c>
    </row>
    <row r="21" spans="1:13" ht="12" customHeight="1">
      <c r="A21" s="9"/>
      <c r="B21" s="20" t="s">
        <v>24</v>
      </c>
      <c r="C21" s="21">
        <v>12917.74</v>
      </c>
      <c r="D21" s="21">
        <f>629238-400+15457+8237</f>
        <v>652532</v>
      </c>
      <c r="E21" s="30">
        <f>493068+15457+8237</f>
        <v>516762</v>
      </c>
      <c r="F21" s="21">
        <v>0</v>
      </c>
      <c r="G21" s="21">
        <v>0</v>
      </c>
      <c r="H21" s="21">
        <f>629238-400+15457+8237</f>
        <v>652532</v>
      </c>
      <c r="I21" s="22" t="s">
        <v>15</v>
      </c>
      <c r="J21" s="21">
        <v>12917.74</v>
      </c>
      <c r="K21" s="22" t="s">
        <v>15</v>
      </c>
      <c r="M21" s="26">
        <f t="shared" si="0"/>
        <v>0</v>
      </c>
    </row>
    <row r="22" spans="1:13" ht="13.5" customHeight="1">
      <c r="A22" s="9"/>
      <c r="B22" s="20" t="s">
        <v>25</v>
      </c>
      <c r="C22" s="21">
        <v>-26738.5</v>
      </c>
      <c r="D22" s="21">
        <f>833597-500+19721+5833</f>
        <v>858651</v>
      </c>
      <c r="E22" s="30">
        <f>632227+19721+5833</f>
        <v>657781</v>
      </c>
      <c r="F22" s="21">
        <v>0</v>
      </c>
      <c r="G22" s="21">
        <v>0</v>
      </c>
      <c r="H22" s="21">
        <f>833597-500+19721+5833</f>
        <v>858651</v>
      </c>
      <c r="I22" s="22" t="s">
        <v>15</v>
      </c>
      <c r="J22" s="21">
        <v>-26738.5</v>
      </c>
      <c r="K22" s="22" t="s">
        <v>15</v>
      </c>
      <c r="M22" s="26">
        <f t="shared" si="0"/>
        <v>0</v>
      </c>
    </row>
    <row r="23" spans="1:13" ht="14.25" customHeight="1">
      <c r="A23" s="9"/>
      <c r="B23" s="20" t="s">
        <v>26</v>
      </c>
      <c r="C23" s="21">
        <v>6696.55</v>
      </c>
      <c r="D23" s="21">
        <f>831773-500+15119</f>
        <v>846392</v>
      </c>
      <c r="E23" s="30">
        <f>619818+15119</f>
        <v>634937</v>
      </c>
      <c r="F23" s="21">
        <v>0</v>
      </c>
      <c r="G23" s="21">
        <v>0</v>
      </c>
      <c r="H23" s="21">
        <f>831773-500+15119</f>
        <v>846392</v>
      </c>
      <c r="I23" s="22" t="s">
        <v>15</v>
      </c>
      <c r="J23" s="21">
        <v>6696.55</v>
      </c>
      <c r="K23" s="22" t="s">
        <v>15</v>
      </c>
      <c r="M23" s="26">
        <f t="shared" si="0"/>
        <v>0</v>
      </c>
    </row>
    <row r="24" spans="1:13" ht="12.75">
      <c r="A24" s="9"/>
      <c r="B24" s="14" t="s">
        <v>27</v>
      </c>
      <c r="C24" s="15">
        <f>C25+C26</f>
        <v>-29535.72</v>
      </c>
      <c r="D24" s="15">
        <f>D25+D26</f>
        <v>2599133</v>
      </c>
      <c r="E24" s="15">
        <f>E25+E26</f>
        <v>2593516</v>
      </c>
      <c r="F24" s="15">
        <v>0</v>
      </c>
      <c r="G24" s="15">
        <v>0</v>
      </c>
      <c r="H24" s="15">
        <f>H25+H26</f>
        <v>2599133</v>
      </c>
      <c r="I24" s="16" t="s">
        <v>15</v>
      </c>
      <c r="J24" s="15">
        <f>J25+J26</f>
        <v>-29535.72</v>
      </c>
      <c r="K24" s="16" t="s">
        <v>15</v>
      </c>
      <c r="M24" s="26">
        <f t="shared" si="0"/>
        <v>0</v>
      </c>
    </row>
    <row r="25" spans="1:13" ht="12.75">
      <c r="A25" s="9"/>
      <c r="B25" s="20" t="s">
        <v>28</v>
      </c>
      <c r="C25" s="21">
        <v>-68617.19</v>
      </c>
      <c r="D25" s="21">
        <f>1517921-1200</f>
        <v>1516721</v>
      </c>
      <c r="E25" s="30">
        <v>1514254</v>
      </c>
      <c r="F25" s="21">
        <v>0</v>
      </c>
      <c r="G25" s="21">
        <v>0</v>
      </c>
      <c r="H25" s="21">
        <f>1517921-1200</f>
        <v>1516721</v>
      </c>
      <c r="I25" s="22" t="s">
        <v>15</v>
      </c>
      <c r="J25" s="21">
        <v>-68617.19</v>
      </c>
      <c r="K25" s="22" t="s">
        <v>15</v>
      </c>
      <c r="M25" s="26">
        <f t="shared" si="0"/>
        <v>0</v>
      </c>
    </row>
    <row r="26" spans="1:13" ht="12.75">
      <c r="A26" s="9"/>
      <c r="B26" s="20" t="s">
        <v>29</v>
      </c>
      <c r="C26" s="21">
        <v>39081.47</v>
      </c>
      <c r="D26" s="21">
        <f>1083312-900</f>
        <v>1082412</v>
      </c>
      <c r="E26" s="30">
        <v>1079262</v>
      </c>
      <c r="F26" s="21">
        <v>0</v>
      </c>
      <c r="G26" s="21">
        <v>0</v>
      </c>
      <c r="H26" s="21">
        <f>1083312-900</f>
        <v>1082412</v>
      </c>
      <c r="I26" s="22" t="s">
        <v>15</v>
      </c>
      <c r="J26" s="21">
        <v>39081.47</v>
      </c>
      <c r="K26" s="22" t="s">
        <v>15</v>
      </c>
      <c r="M26" s="26">
        <f t="shared" si="0"/>
        <v>0</v>
      </c>
    </row>
    <row r="27" spans="1:13" ht="22.5">
      <c r="A27" s="9"/>
      <c r="B27" s="14" t="s">
        <v>30</v>
      </c>
      <c r="C27" s="15">
        <v>10718.2</v>
      </c>
      <c r="D27" s="15">
        <f>1849440-1500+25328</f>
        <v>1873268</v>
      </c>
      <c r="E27" s="12">
        <f>1789140+25328</f>
        <v>1814468</v>
      </c>
      <c r="F27" s="15">
        <v>0</v>
      </c>
      <c r="G27" s="15">
        <v>0</v>
      </c>
      <c r="H27" s="15">
        <f>1849440-1500+25328</f>
        <v>1873268</v>
      </c>
      <c r="I27" s="16" t="s">
        <v>15</v>
      </c>
      <c r="J27" s="29">
        <v>10718.2</v>
      </c>
      <c r="K27" s="28" t="s">
        <v>15</v>
      </c>
      <c r="M27" s="26">
        <f t="shared" si="0"/>
        <v>0</v>
      </c>
    </row>
    <row r="28" spans="1:13" ht="12.75">
      <c r="A28" s="31" t="s">
        <v>31</v>
      </c>
      <c r="B28" s="32"/>
      <c r="C28" s="23">
        <f>C27+C24+D30+C20+C16+C15</f>
        <v>-139948.40000000002</v>
      </c>
      <c r="D28" s="23">
        <f>D27+D24+D20+D16+D15+D14</f>
        <v>17505813</v>
      </c>
      <c r="E28" s="23">
        <f>E27+E24+E20+E16+E15+E14</f>
        <v>13624191</v>
      </c>
      <c r="F28" s="23">
        <f>F27+F24+F20+F16+F15+F14</f>
        <v>225000</v>
      </c>
      <c r="G28" s="23">
        <f>G27+G24+G20+G16+G15+G14</f>
        <v>810000</v>
      </c>
      <c r="H28" s="23">
        <f>H27+H24+H20+H16+H15+H14</f>
        <v>17505813</v>
      </c>
      <c r="I28" s="24" t="s">
        <v>15</v>
      </c>
      <c r="J28" s="23">
        <f>J27+J24+J20+J16+J15</f>
        <v>-139948.39999999997</v>
      </c>
      <c r="K28" s="24" t="s">
        <v>15</v>
      </c>
      <c r="M28" s="26">
        <f t="shared" si="0"/>
        <v>0</v>
      </c>
    </row>
    <row r="29" spans="1:11" ht="12.75">
      <c r="A29" s="25" t="s">
        <v>32</v>
      </c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2.75">
      <c r="A30" s="25" t="s">
        <v>33</v>
      </c>
      <c r="B30" s="25"/>
      <c r="C30" s="26"/>
      <c r="D30" s="26"/>
      <c r="E30" s="26"/>
      <c r="F30" s="26"/>
      <c r="G30" s="26"/>
      <c r="H30" s="26"/>
      <c r="I30" s="26"/>
      <c r="J30" s="26"/>
      <c r="K30" s="26"/>
    </row>
    <row r="31" spans="1:2" ht="12.75">
      <c r="A31" s="25" t="s">
        <v>34</v>
      </c>
      <c r="B31" s="25"/>
    </row>
    <row r="32" spans="1:2" ht="12.75">
      <c r="A32" s="25" t="s">
        <v>35</v>
      </c>
      <c r="B32" s="25"/>
    </row>
  </sheetData>
  <mergeCells count="18">
    <mergeCell ref="A4:K4"/>
    <mergeCell ref="I8:I10"/>
    <mergeCell ref="E9:E10"/>
    <mergeCell ref="F9:G9"/>
    <mergeCell ref="A7:A10"/>
    <mergeCell ref="B7:B10"/>
    <mergeCell ref="C7:C10"/>
    <mergeCell ref="D7:G7"/>
    <mergeCell ref="H2:L2"/>
    <mergeCell ref="A28:B28"/>
    <mergeCell ref="K1:L1"/>
    <mergeCell ref="J3:L3"/>
    <mergeCell ref="H7:I7"/>
    <mergeCell ref="J7:J10"/>
    <mergeCell ref="K7:K10"/>
    <mergeCell ref="D8:D10"/>
    <mergeCell ref="E8:G8"/>
    <mergeCell ref="H8:H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2008-04-28T08:41:09Z</cp:lastPrinted>
  <dcterms:created xsi:type="dcterms:W3CDTF">2007-05-28T06:12:41Z</dcterms:created>
  <dcterms:modified xsi:type="dcterms:W3CDTF">2008-04-28T08:41:36Z</dcterms:modified>
  <cp:category/>
  <cp:version/>
  <cp:contentType/>
  <cp:contentStatus/>
</cp:coreProperties>
</file>