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activeTab="6"/>
  </bookViews>
  <sheets>
    <sheet name="SKONS IK" sheetId="1" r:id="rId1"/>
    <sheet name="SKONS PM" sheetId="2" r:id="rId2"/>
    <sheet name="SKONS GM" sheetId="3" r:id="rId3"/>
    <sheet name="SKONS SP" sheetId="4" r:id="rId4"/>
    <sheet name="LO" sheetId="5" r:id="rId5"/>
    <sheet name="MZUK" sheetId="6" r:id="rId6"/>
    <sheet name="skons zakł budż" sheetId="7" r:id="rId7"/>
  </sheets>
  <definedNames/>
  <calcPr fullCalcOnLoad="1"/>
</workbook>
</file>

<file path=xl/sharedStrings.xml><?xml version="1.0" encoding="utf-8"?>
<sst xmlns="http://schemas.openxmlformats.org/spreadsheetml/2006/main" count="931" uniqueCount="134">
  <si>
    <t xml:space="preserve">Nazwa i adres jednostki </t>
  </si>
  <si>
    <t>Adresat:</t>
  </si>
  <si>
    <t>sprawozdawczej:</t>
  </si>
  <si>
    <t>Regionalna Izba Obrachunkowa</t>
  </si>
  <si>
    <t>w Zielonej Górze</t>
  </si>
  <si>
    <t xml:space="preserve">                000525079</t>
  </si>
  <si>
    <t xml:space="preserve">Numer indentyfikacyjny REGON </t>
  </si>
  <si>
    <t xml:space="preserve">RACHUNEK ZYSKÓW I STRAT </t>
  </si>
  <si>
    <t>zbiorczo - instytucje kultury</t>
  </si>
  <si>
    <t>Wyszczególnienie</t>
  </si>
  <si>
    <t>Kwota za</t>
  </si>
  <si>
    <t>rok poprzedni</t>
  </si>
  <si>
    <t>rok bieżący</t>
  </si>
  <si>
    <t>A.</t>
  </si>
  <si>
    <t>Przychody netto ze sprzedaży i zrównane</t>
  </si>
  <si>
    <t>01</t>
  </si>
  <si>
    <t>od jednostek powiązanych</t>
  </si>
  <si>
    <t>02</t>
  </si>
  <si>
    <t>I.</t>
  </si>
  <si>
    <t>Przychody netto ze sprzedaży produktów</t>
  </si>
  <si>
    <t>03</t>
  </si>
  <si>
    <t>II.</t>
  </si>
  <si>
    <t>Zmiana stanu produktów</t>
  </si>
  <si>
    <t>04</t>
  </si>
  <si>
    <t>III.</t>
  </si>
  <si>
    <t>Koszty wytworzenia produktów na własne potrzeby jednostki</t>
  </si>
  <si>
    <t>05</t>
  </si>
  <si>
    <t>IV.</t>
  </si>
  <si>
    <t>Przychody netto ze sprzedazy towarów i materiałów</t>
  </si>
  <si>
    <t>06</t>
  </si>
  <si>
    <t>B.</t>
  </si>
  <si>
    <t>Koszty działalności operacyjnej</t>
  </si>
  <si>
    <t>07</t>
  </si>
  <si>
    <t>Amortyzacja</t>
  </si>
  <si>
    <t>08</t>
  </si>
  <si>
    <t>Zużycie materiałów i energii</t>
  </si>
  <si>
    <t>09</t>
  </si>
  <si>
    <t>Usługi obce</t>
  </si>
  <si>
    <t>10</t>
  </si>
  <si>
    <t>Podatki i opłaty, w tym:</t>
  </si>
  <si>
    <t>11</t>
  </si>
  <si>
    <t>podatek akcyzowy</t>
  </si>
  <si>
    <t>12</t>
  </si>
  <si>
    <t>V.</t>
  </si>
  <si>
    <t>Wynagrodzenia</t>
  </si>
  <si>
    <t>13</t>
  </si>
  <si>
    <t>VI.</t>
  </si>
  <si>
    <t>Ubezpieczenia społeczne i inne świadczenia</t>
  </si>
  <si>
    <t>14</t>
  </si>
  <si>
    <t>VII.</t>
  </si>
  <si>
    <t>Pozostałe koszty rodzajowe</t>
  </si>
  <si>
    <t>15</t>
  </si>
  <si>
    <t>VIII.</t>
  </si>
  <si>
    <t>Wartość sprzedanych towarów i materiałów</t>
  </si>
  <si>
    <t>16</t>
  </si>
  <si>
    <t>C.</t>
  </si>
  <si>
    <t>Zysk (strata) ze sprzedaży (A-B)</t>
  </si>
  <si>
    <t>17</t>
  </si>
  <si>
    <t>D.</t>
  </si>
  <si>
    <t>Pozostałe przychody operacyjne</t>
  </si>
  <si>
    <t>18</t>
  </si>
  <si>
    <t>Zysk ze zbycia niefinansowych aktywów trwałych</t>
  </si>
  <si>
    <t>19</t>
  </si>
  <si>
    <t xml:space="preserve">II. </t>
  </si>
  <si>
    <t>Dotacje</t>
  </si>
  <si>
    <t>20</t>
  </si>
  <si>
    <t>Inne przychody operacyjne</t>
  </si>
  <si>
    <t>21</t>
  </si>
  <si>
    <t>E.</t>
  </si>
  <si>
    <t>Pozostałe koszty operacyjne</t>
  </si>
  <si>
    <t>22</t>
  </si>
  <si>
    <t>Strata ze zbycia niefinansowych aktywów trwałych</t>
  </si>
  <si>
    <t>23</t>
  </si>
  <si>
    <t>Aktualizacja wartości aktywów niefinansowych</t>
  </si>
  <si>
    <t>24</t>
  </si>
  <si>
    <t>Inne koszty operacyjne</t>
  </si>
  <si>
    <t>25</t>
  </si>
  <si>
    <t>F.</t>
  </si>
  <si>
    <t>Zysk (strata) z działalnosci operacyjnej (C+D-E)</t>
  </si>
  <si>
    <t>G.</t>
  </si>
  <si>
    <t>Przychody finansowe</t>
  </si>
  <si>
    <t>Dywidendy i udziały w zyskach, w tym</t>
  </si>
  <si>
    <t>Odsetki, w tym:</t>
  </si>
  <si>
    <t>Zysk ze zbycia inwestycji</t>
  </si>
  <si>
    <t>Aktualizacja wartości inwestycji</t>
  </si>
  <si>
    <t>Inne</t>
  </si>
  <si>
    <t>H.</t>
  </si>
  <si>
    <t>Koszty finansowe</t>
  </si>
  <si>
    <t>dla jednostek powiązanych</t>
  </si>
  <si>
    <t>Strata ze zbycia inwestycji</t>
  </si>
  <si>
    <t>Zysk (strata) z działalności gospodarczej (F+G-H)</t>
  </si>
  <si>
    <t>J.</t>
  </si>
  <si>
    <t>Wynik zdarzeń nadzwyczajnych (J.I-J.II)</t>
  </si>
  <si>
    <t>Zyski nadzwyczajne</t>
  </si>
  <si>
    <t>Straty nadzwyczajne</t>
  </si>
  <si>
    <t>K.</t>
  </si>
  <si>
    <t>Zysk (strata) brutto (I+ - J)</t>
  </si>
  <si>
    <t>L.</t>
  </si>
  <si>
    <t>Podatek dochodowy</t>
  </si>
  <si>
    <t>M.</t>
  </si>
  <si>
    <t>Pozostałe obowoiązkowe zmniejszenia zysku (zwiększenia straty)</t>
  </si>
  <si>
    <t>N.</t>
  </si>
  <si>
    <t>Zysk (strata) netto (K-L-M)</t>
  </si>
  <si>
    <t xml:space="preserve">Główny księgowy </t>
  </si>
  <si>
    <t>rok, m-c, dzień</t>
  </si>
  <si>
    <t>Kierownik jednostki</t>
  </si>
  <si>
    <t>sporządzony na dzien 31.12.2007 r.</t>
  </si>
  <si>
    <t xml:space="preserve">        970770190</t>
  </si>
  <si>
    <t>Przychody netto ze sprzedaży i zrównane z nimi, w tym:</t>
  </si>
  <si>
    <t>1.</t>
  </si>
  <si>
    <t>w tym: dotacje zaliczane do przychodów (podmiotowe, przedmiotowe, na pierwsze wyposażenie w środki obrotowe)</t>
  </si>
  <si>
    <t>Zmiana stanu produktów (zwiększenie - wartość dodatnia, zmniejszenie - wartość ujemna)</t>
  </si>
  <si>
    <t>Pozostałe dochody budżetowe</t>
  </si>
  <si>
    <t>Podatki i opłaty</t>
  </si>
  <si>
    <t>IX.</t>
  </si>
  <si>
    <t>Udzielone dotacje</t>
  </si>
  <si>
    <t>X.</t>
  </si>
  <si>
    <t xml:space="preserve">Inne świadczenia finansowane z budżetu </t>
  </si>
  <si>
    <t>XI.</t>
  </si>
  <si>
    <t>Pozostałe obciążenia</t>
  </si>
  <si>
    <t>Pokrycie amortyzacji</t>
  </si>
  <si>
    <t>26</t>
  </si>
  <si>
    <t>Koszty inwestycji finansowanych ze środków własnych zakładów budzetowych i dochodów własnych jednostek budżetowych</t>
  </si>
  <si>
    <t>27</t>
  </si>
  <si>
    <t>28</t>
  </si>
  <si>
    <t>Dywidendy i udziały w zyskach</t>
  </si>
  <si>
    <t>Odsetki</t>
  </si>
  <si>
    <t>Pozostałe obowoiązkowe zmniejszenia zysku (zwiększenia straty) oraz nadwyzki środków obrotowych</t>
  </si>
  <si>
    <t>zbiorczo - przedszkola miejskie</t>
  </si>
  <si>
    <t>zbiorczo - gimnazja</t>
  </si>
  <si>
    <t>zbiorczo - LO</t>
  </si>
  <si>
    <t>zbiorczo -MZUK</t>
  </si>
  <si>
    <t>zbiorczo - szkoły podstawowe</t>
  </si>
  <si>
    <t>zbiorczo -zakłady budżetowe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</si>
</sst>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7"/>
      <name val="Arial CE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31">
      <selection activeCell="H44" sqref="H44"/>
    </sheetView>
  </sheetViews>
  <sheetFormatPr defaultColWidth="9.140625" defaultRowHeight="12.75"/>
  <cols>
    <col min="1" max="1" width="6.28125" style="0" customWidth="1"/>
    <col min="2" max="2" width="46.8515625" style="0" customWidth="1"/>
    <col min="3" max="3" width="6.421875" style="0" customWidth="1"/>
    <col min="4" max="4" width="11.7109375" style="0" customWidth="1"/>
    <col min="5" max="5" width="11.421875" style="0" customWidth="1"/>
  </cols>
  <sheetData>
    <row r="1" spans="1:3" ht="12.75">
      <c r="A1" t="s">
        <v>0</v>
      </c>
      <c r="C1" t="s">
        <v>1</v>
      </c>
    </row>
    <row r="2" spans="1:5" ht="12.75">
      <c r="A2" t="s">
        <v>2</v>
      </c>
      <c r="C2" s="54" t="s">
        <v>3</v>
      </c>
      <c r="D2" s="54"/>
      <c r="E2" s="54"/>
    </row>
    <row r="3" spans="3:5" ht="12.75">
      <c r="C3" s="54" t="s">
        <v>4</v>
      </c>
      <c r="D3" s="54"/>
      <c r="E3" s="54"/>
    </row>
    <row r="6" spans="1:2" ht="12.75">
      <c r="A6" s="64" t="s">
        <v>5</v>
      </c>
      <c r="B6" s="64"/>
    </row>
    <row r="7" ht="12.75">
      <c r="A7" t="s">
        <v>6</v>
      </c>
    </row>
    <row r="10" spans="2:4" ht="12.75">
      <c r="B10" s="54" t="s">
        <v>7</v>
      </c>
      <c r="C10" s="54"/>
      <c r="D10" s="54"/>
    </row>
    <row r="11" spans="2:4" ht="12.75">
      <c r="B11" s="54" t="s">
        <v>8</v>
      </c>
      <c r="C11" s="54"/>
      <c r="D11" s="54"/>
    </row>
    <row r="12" spans="2:4" ht="12.75">
      <c r="B12" s="55" t="s">
        <v>106</v>
      </c>
      <c r="C12" s="55"/>
      <c r="D12" s="55"/>
    </row>
    <row r="14" spans="1:5" ht="12.75" customHeight="1">
      <c r="A14" s="56" t="s">
        <v>9</v>
      </c>
      <c r="B14" s="57"/>
      <c r="C14" s="58"/>
      <c r="D14" s="62" t="s">
        <v>10</v>
      </c>
      <c r="E14" s="63"/>
    </row>
    <row r="15" spans="1:5" ht="25.5">
      <c r="A15" s="59"/>
      <c r="B15" s="60"/>
      <c r="C15" s="61"/>
      <c r="D15" s="1" t="s">
        <v>11</v>
      </c>
      <c r="E15" s="1" t="s">
        <v>12</v>
      </c>
    </row>
    <row r="16" spans="1:5" ht="12.75">
      <c r="A16" s="51" t="s">
        <v>13</v>
      </c>
      <c r="B16" s="2" t="s">
        <v>14</v>
      </c>
      <c r="C16" s="3" t="s">
        <v>15</v>
      </c>
      <c r="D16" s="4">
        <f>D18+D19+D20+D21</f>
        <v>255182.34</v>
      </c>
      <c r="E16" s="4">
        <f>E18+E19+E20+E21</f>
        <v>188087.47999999998</v>
      </c>
    </row>
    <row r="17" spans="1:5" ht="12.75">
      <c r="A17" s="52"/>
      <c r="B17" s="1" t="s">
        <v>16</v>
      </c>
      <c r="C17" s="5" t="s">
        <v>17</v>
      </c>
      <c r="D17" s="6"/>
      <c r="E17" s="6"/>
    </row>
    <row r="18" spans="1:5" ht="12.75">
      <c r="A18" s="7" t="s">
        <v>18</v>
      </c>
      <c r="B18" s="8" t="s">
        <v>19</v>
      </c>
      <c r="C18" s="9" t="s">
        <v>20</v>
      </c>
      <c r="D18" s="10">
        <f>130387.82+3367.4</f>
        <v>133755.22</v>
      </c>
      <c r="E18" s="10">
        <f>92008.15+1872.4</f>
        <v>93880.54999999999</v>
      </c>
    </row>
    <row r="19" spans="1:5" ht="12.75">
      <c r="A19" s="7" t="s">
        <v>21</v>
      </c>
      <c r="B19" s="8" t="s">
        <v>22</v>
      </c>
      <c r="C19" s="9" t="s">
        <v>23</v>
      </c>
      <c r="D19" s="10"/>
      <c r="E19" s="10"/>
    </row>
    <row r="20" spans="1:5" ht="25.5">
      <c r="A20" s="7" t="s">
        <v>24</v>
      </c>
      <c r="B20" s="1" t="s">
        <v>25</v>
      </c>
      <c r="C20" s="9" t="s">
        <v>26</v>
      </c>
      <c r="D20" s="10"/>
      <c r="E20" s="10"/>
    </row>
    <row r="21" spans="1:5" ht="12.75">
      <c r="A21" s="7" t="s">
        <v>27</v>
      </c>
      <c r="B21" s="8" t="s">
        <v>28</v>
      </c>
      <c r="C21" s="9" t="s">
        <v>29</v>
      </c>
      <c r="D21" s="10">
        <v>121427.12</v>
      </c>
      <c r="E21" s="10">
        <f>94206.93</f>
        <v>94206.93</v>
      </c>
    </row>
    <row r="22" spans="1:5" ht="12.75">
      <c r="A22" s="11" t="s">
        <v>30</v>
      </c>
      <c r="B22" s="12" t="s">
        <v>31</v>
      </c>
      <c r="C22" s="13" t="s">
        <v>32</v>
      </c>
      <c r="D22" s="14">
        <f>D23+D24+D25+D26+D28+D29+D30+D31</f>
        <v>1115864.22</v>
      </c>
      <c r="E22" s="14">
        <f>E23+E24+E25+E26+E28+E29+E30+E31</f>
        <v>1078505.4000000001</v>
      </c>
    </row>
    <row r="23" spans="1:5" ht="12.75">
      <c r="A23" s="7" t="s">
        <v>18</v>
      </c>
      <c r="B23" s="8" t="s">
        <v>33</v>
      </c>
      <c r="C23" s="9" t="s">
        <v>34</v>
      </c>
      <c r="D23" s="10">
        <f>50529.69</f>
        <v>50529.69</v>
      </c>
      <c r="E23" s="10">
        <v>88505.45</v>
      </c>
    </row>
    <row r="24" spans="1:5" ht="12.75">
      <c r="A24" s="7" t="s">
        <v>21</v>
      </c>
      <c r="B24" s="8" t="s">
        <v>35</v>
      </c>
      <c r="C24" s="9" t="s">
        <v>36</v>
      </c>
      <c r="D24" s="10">
        <f>148013.41+35464.28</f>
        <v>183477.69</v>
      </c>
      <c r="E24" s="10">
        <f>115640.42+18844.54</f>
        <v>134484.96</v>
      </c>
    </row>
    <row r="25" spans="1:5" ht="12.75">
      <c r="A25" s="7" t="s">
        <v>24</v>
      </c>
      <c r="B25" s="8" t="s">
        <v>37</v>
      </c>
      <c r="C25" s="9" t="s">
        <v>38</v>
      </c>
      <c r="D25" s="10">
        <f>106592.36+7231.43</f>
        <v>113823.79000000001</v>
      </c>
      <c r="E25" s="10">
        <f>113088.94+17390</f>
        <v>130478.94</v>
      </c>
    </row>
    <row r="26" spans="1:5" ht="12.75">
      <c r="A26" s="53" t="s">
        <v>27</v>
      </c>
      <c r="B26" s="8" t="s">
        <v>39</v>
      </c>
      <c r="C26" s="9" t="s">
        <v>40</v>
      </c>
      <c r="D26" s="10">
        <v>29466.2</v>
      </c>
      <c r="E26" s="10">
        <v>13349</v>
      </c>
    </row>
    <row r="27" spans="1:5" ht="12.75">
      <c r="A27" s="53"/>
      <c r="B27" s="8" t="s">
        <v>41</v>
      </c>
      <c r="C27" s="9" t="s">
        <v>42</v>
      </c>
      <c r="D27" s="10"/>
      <c r="E27" s="10"/>
    </row>
    <row r="28" spans="1:5" ht="12.75">
      <c r="A28" s="7" t="s">
        <v>43</v>
      </c>
      <c r="B28" s="8" t="s">
        <v>44</v>
      </c>
      <c r="C28" s="9" t="s">
        <v>45</v>
      </c>
      <c r="D28" s="10">
        <f>418401.42+158715.04</f>
        <v>577116.46</v>
      </c>
      <c r="E28" s="10">
        <f>396201.07+168920.24</f>
        <v>565121.31</v>
      </c>
    </row>
    <row r="29" spans="1:5" ht="12.75">
      <c r="A29" s="7" t="s">
        <v>46</v>
      </c>
      <c r="B29" s="8" t="s">
        <v>47</v>
      </c>
      <c r="C29" s="9" t="s">
        <v>48</v>
      </c>
      <c r="D29" s="10">
        <f>66243.04+32471.43</f>
        <v>98714.47</v>
      </c>
      <c r="E29" s="10">
        <f>65050.21+34354.42</f>
        <v>99404.63</v>
      </c>
    </row>
    <row r="30" spans="1:5" ht="12.75">
      <c r="A30" s="7" t="s">
        <v>49</v>
      </c>
      <c r="B30" s="8" t="s">
        <v>50</v>
      </c>
      <c r="C30" s="9" t="s">
        <v>51</v>
      </c>
      <c r="D30" s="10">
        <f>55774.22+6961.7</f>
        <v>62735.92</v>
      </c>
      <c r="E30" s="10">
        <f>16105.62+31055.49</f>
        <v>47161.11</v>
      </c>
    </row>
    <row r="31" spans="1:5" ht="12.75">
      <c r="A31" s="7" t="s">
        <v>52</v>
      </c>
      <c r="B31" s="8" t="s">
        <v>53</v>
      </c>
      <c r="C31" s="9" t="s">
        <v>54</v>
      </c>
      <c r="D31" s="10"/>
      <c r="E31" s="10"/>
    </row>
    <row r="32" spans="1:5" ht="12.75">
      <c r="A32" s="11" t="s">
        <v>55</v>
      </c>
      <c r="B32" s="12" t="s">
        <v>56</v>
      </c>
      <c r="C32" s="13" t="s">
        <v>57</v>
      </c>
      <c r="D32" s="14">
        <f>D16-D22</f>
        <v>-860681.88</v>
      </c>
      <c r="E32" s="14">
        <f>E16-E22</f>
        <v>-890417.9200000002</v>
      </c>
    </row>
    <row r="33" spans="1:5" ht="12.75">
      <c r="A33" s="11" t="s">
        <v>58</v>
      </c>
      <c r="B33" s="12" t="s">
        <v>59</v>
      </c>
      <c r="C33" s="13" t="s">
        <v>60</v>
      </c>
      <c r="D33" s="14">
        <f>D34+D35+D36</f>
        <v>1117648.27</v>
      </c>
      <c r="E33" s="14">
        <f>E34+E35+E36</f>
        <v>971396.48</v>
      </c>
    </row>
    <row r="34" spans="1:5" ht="12.75">
      <c r="A34" s="7" t="s">
        <v>18</v>
      </c>
      <c r="B34" s="8" t="s">
        <v>61</v>
      </c>
      <c r="C34" s="9" t="s">
        <v>62</v>
      </c>
      <c r="D34" s="10"/>
      <c r="E34" s="10"/>
    </row>
    <row r="35" spans="1:5" ht="12.75">
      <c r="A35" s="7" t="s">
        <v>63</v>
      </c>
      <c r="B35" s="8" t="s">
        <v>64</v>
      </c>
      <c r="C35" s="9" t="s">
        <v>65</v>
      </c>
      <c r="D35" s="10">
        <f>734929+236295</f>
        <v>971224</v>
      </c>
      <c r="E35" s="10">
        <f>614209+242095</f>
        <v>856304</v>
      </c>
    </row>
    <row r="36" spans="1:5" ht="12.75">
      <c r="A36" s="7" t="s">
        <v>24</v>
      </c>
      <c r="B36" s="8" t="s">
        <v>66</v>
      </c>
      <c r="C36" s="9" t="s">
        <v>67</v>
      </c>
      <c r="D36" s="10">
        <f>146113.62+310.65</f>
        <v>146424.27</v>
      </c>
      <c r="E36" s="10">
        <f>88505.45+26587.03</f>
        <v>115092.48</v>
      </c>
    </row>
    <row r="37" spans="1:5" ht="12.75">
      <c r="A37" s="11" t="s">
        <v>68</v>
      </c>
      <c r="B37" s="12" t="s">
        <v>69</v>
      </c>
      <c r="C37" s="13" t="s">
        <v>70</v>
      </c>
      <c r="D37" s="14">
        <f>D38+D39+D40</f>
        <v>0</v>
      </c>
      <c r="E37" s="14">
        <f>E38+E39+E40</f>
        <v>0</v>
      </c>
    </row>
    <row r="38" spans="1:5" ht="12.75">
      <c r="A38" s="7" t="s">
        <v>18</v>
      </c>
      <c r="B38" s="8" t="s">
        <v>71</v>
      </c>
      <c r="C38" s="9" t="s">
        <v>72</v>
      </c>
      <c r="D38" s="10"/>
      <c r="E38" s="10"/>
    </row>
    <row r="39" spans="1:5" ht="12.75">
      <c r="A39" s="7" t="s">
        <v>21</v>
      </c>
      <c r="B39" s="8" t="s">
        <v>73</v>
      </c>
      <c r="C39" s="9" t="s">
        <v>74</v>
      </c>
      <c r="D39" s="10"/>
      <c r="E39" s="10"/>
    </row>
    <row r="40" spans="1:5" ht="12.75">
      <c r="A40" s="7" t="s">
        <v>24</v>
      </c>
      <c r="B40" s="8" t="s">
        <v>75</v>
      </c>
      <c r="C40" s="9" t="s">
        <v>76</v>
      </c>
      <c r="D40" s="10"/>
      <c r="E40" s="10"/>
    </row>
    <row r="41" spans="1:5" ht="12.75">
      <c r="A41" s="11" t="s">
        <v>77</v>
      </c>
      <c r="B41" s="12" t="s">
        <v>78</v>
      </c>
      <c r="C41" s="11">
        <v>26</v>
      </c>
      <c r="D41" s="14">
        <f>D32+D33-D37</f>
        <v>256966.39</v>
      </c>
      <c r="E41" s="14">
        <f>E32+E33-E37</f>
        <v>80978.55999999982</v>
      </c>
    </row>
    <row r="42" spans="1:5" ht="12.75">
      <c r="A42" s="11" t="s">
        <v>79</v>
      </c>
      <c r="B42" s="12" t="s">
        <v>80</v>
      </c>
      <c r="C42" s="11">
        <v>27</v>
      </c>
      <c r="D42" s="14">
        <f>D43+D45+D47+D48+D49</f>
        <v>2287.45</v>
      </c>
      <c r="E42" s="14">
        <f>E43+E45+E47+E48+E49</f>
        <v>1379</v>
      </c>
    </row>
    <row r="43" spans="1:5" ht="12.75">
      <c r="A43" s="49" t="s">
        <v>18</v>
      </c>
      <c r="B43" s="8" t="s">
        <v>81</v>
      </c>
      <c r="C43" s="7">
        <v>28</v>
      </c>
      <c r="D43" s="10"/>
      <c r="E43" s="10"/>
    </row>
    <row r="44" spans="1:5" ht="12.75">
      <c r="A44" s="50"/>
      <c r="B44" s="8" t="s">
        <v>16</v>
      </c>
      <c r="C44" s="7">
        <v>29</v>
      </c>
      <c r="D44" s="10"/>
      <c r="E44" s="10"/>
    </row>
    <row r="45" spans="1:5" ht="12.75">
      <c r="A45" s="49" t="s">
        <v>21</v>
      </c>
      <c r="B45" s="8" t="s">
        <v>82</v>
      </c>
      <c r="C45" s="7">
        <v>30</v>
      </c>
      <c r="D45" s="10">
        <v>2287.45</v>
      </c>
      <c r="E45" s="10">
        <v>1379</v>
      </c>
    </row>
    <row r="46" spans="1:5" ht="12.75">
      <c r="A46" s="50"/>
      <c r="B46" s="8" t="s">
        <v>16</v>
      </c>
      <c r="C46" s="7">
        <v>31</v>
      </c>
      <c r="D46" s="10"/>
      <c r="E46" s="10"/>
    </row>
    <row r="47" spans="1:5" ht="12.75">
      <c r="A47" s="7" t="s">
        <v>24</v>
      </c>
      <c r="B47" s="8" t="s">
        <v>83</v>
      </c>
      <c r="C47" s="7">
        <v>32</v>
      </c>
      <c r="D47" s="10"/>
      <c r="E47" s="10"/>
    </row>
    <row r="48" spans="1:5" ht="12.75">
      <c r="A48" s="7" t="s">
        <v>27</v>
      </c>
      <c r="B48" s="8" t="s">
        <v>84</v>
      </c>
      <c r="C48" s="7">
        <v>33</v>
      </c>
      <c r="D48" s="10"/>
      <c r="E48" s="10"/>
    </row>
    <row r="49" spans="1:5" ht="12.75">
      <c r="A49" s="7" t="s">
        <v>43</v>
      </c>
      <c r="B49" s="8" t="s">
        <v>85</v>
      </c>
      <c r="C49" s="7">
        <v>34</v>
      </c>
      <c r="D49" s="10"/>
      <c r="E49" s="10"/>
    </row>
    <row r="50" spans="1:5" ht="12.75">
      <c r="A50" s="11" t="s">
        <v>86</v>
      </c>
      <c r="B50" s="12" t="s">
        <v>87</v>
      </c>
      <c r="C50" s="7">
        <v>35</v>
      </c>
      <c r="D50" s="10"/>
      <c r="E50" s="14">
        <f>E51+E52+E53+E54+E55</f>
        <v>71554.13</v>
      </c>
    </row>
    <row r="51" spans="1:5" ht="12.75">
      <c r="A51" s="49" t="s">
        <v>18</v>
      </c>
      <c r="B51" s="15" t="s">
        <v>82</v>
      </c>
      <c r="C51" s="7">
        <v>36</v>
      </c>
      <c r="D51" s="10"/>
      <c r="E51" s="10">
        <v>41857.13</v>
      </c>
    </row>
    <row r="52" spans="1:5" ht="12.75">
      <c r="A52" s="50"/>
      <c r="B52" s="15" t="s">
        <v>88</v>
      </c>
      <c r="C52" s="7">
        <v>37</v>
      </c>
      <c r="D52" s="10"/>
      <c r="E52" s="10"/>
    </row>
    <row r="53" spans="1:5" ht="12.75">
      <c r="A53" s="7" t="s">
        <v>21</v>
      </c>
      <c r="B53" s="8" t="s">
        <v>89</v>
      </c>
      <c r="C53" s="7">
        <v>38</v>
      </c>
      <c r="D53" s="10"/>
      <c r="E53" s="10"/>
    </row>
    <row r="54" spans="1:5" ht="12.75">
      <c r="A54" s="7" t="s">
        <v>24</v>
      </c>
      <c r="B54" s="8" t="s">
        <v>84</v>
      </c>
      <c r="C54" s="7">
        <v>39</v>
      </c>
      <c r="D54" s="10"/>
      <c r="E54" s="10"/>
    </row>
    <row r="55" spans="1:5" ht="12.75">
      <c r="A55" s="7" t="s">
        <v>27</v>
      </c>
      <c r="B55" s="15" t="s">
        <v>85</v>
      </c>
      <c r="C55" s="7">
        <v>40</v>
      </c>
      <c r="D55" s="10"/>
      <c r="E55" s="10">
        <v>29697</v>
      </c>
    </row>
    <row r="56" spans="1:5" ht="12.75">
      <c r="A56" s="11" t="s">
        <v>18</v>
      </c>
      <c r="B56" s="12" t="s">
        <v>90</v>
      </c>
      <c r="C56" s="11">
        <v>41</v>
      </c>
      <c r="D56" s="14">
        <f>D41+D42-D50</f>
        <v>259253.84000000003</v>
      </c>
      <c r="E56" s="14">
        <f>E41+E42-E50</f>
        <v>10803.429999999818</v>
      </c>
    </row>
    <row r="57" spans="1:5" ht="12.75">
      <c r="A57" s="11" t="s">
        <v>91</v>
      </c>
      <c r="B57" s="12" t="s">
        <v>92</v>
      </c>
      <c r="C57" s="7">
        <v>42</v>
      </c>
      <c r="D57" s="10"/>
      <c r="E57" s="10"/>
    </row>
    <row r="58" spans="1:5" ht="12.75">
      <c r="A58" s="7" t="s">
        <v>18</v>
      </c>
      <c r="B58" s="15" t="s">
        <v>93</v>
      </c>
      <c r="C58" s="7">
        <v>43</v>
      </c>
      <c r="D58" s="10"/>
      <c r="E58" s="10"/>
    </row>
    <row r="59" spans="1:5" ht="12.75">
      <c r="A59" s="16" t="s">
        <v>21</v>
      </c>
      <c r="B59" s="15" t="s">
        <v>94</v>
      </c>
      <c r="C59" s="7">
        <v>44</v>
      </c>
      <c r="D59" s="10"/>
      <c r="E59" s="10"/>
    </row>
    <row r="60" spans="1:5" ht="12.75">
      <c r="A60" s="17" t="s">
        <v>95</v>
      </c>
      <c r="B60" s="18" t="s">
        <v>96</v>
      </c>
      <c r="C60" s="11">
        <v>45</v>
      </c>
      <c r="D60" s="14">
        <f>D56-D57</f>
        <v>259253.84000000003</v>
      </c>
      <c r="E60" s="14">
        <f>E56-E57</f>
        <v>10803.429999999818</v>
      </c>
    </row>
    <row r="61" spans="1:5" ht="12.75">
      <c r="A61" s="17" t="s">
        <v>97</v>
      </c>
      <c r="B61" s="18" t="s">
        <v>98</v>
      </c>
      <c r="C61" s="7">
        <v>46</v>
      </c>
      <c r="D61" s="10"/>
      <c r="E61" s="10"/>
    </row>
    <row r="62" spans="1:5" ht="25.5">
      <c r="A62" s="17" t="s">
        <v>99</v>
      </c>
      <c r="B62" s="19" t="s">
        <v>100</v>
      </c>
      <c r="C62" s="7">
        <v>47</v>
      </c>
      <c r="D62" s="10"/>
      <c r="E62" s="10"/>
    </row>
    <row r="63" spans="1:5" ht="12.75">
      <c r="A63" s="17" t="s">
        <v>101</v>
      </c>
      <c r="B63" s="12" t="s">
        <v>102</v>
      </c>
      <c r="C63" s="11">
        <v>48</v>
      </c>
      <c r="D63" s="14">
        <f>D60-D61-D62</f>
        <v>259253.84000000003</v>
      </c>
      <c r="E63" s="14">
        <f>E60-E61-E62</f>
        <v>10803.429999999818</v>
      </c>
    </row>
    <row r="64" spans="1:5" ht="12.75">
      <c r="A64" s="20"/>
      <c r="B64" s="21"/>
      <c r="C64" s="22"/>
      <c r="D64" s="23"/>
      <c r="E64" s="23"/>
    </row>
    <row r="65" spans="1:5" ht="12.75">
      <c r="A65" s="20"/>
      <c r="B65" s="21"/>
      <c r="C65" s="22"/>
      <c r="D65" s="23"/>
      <c r="E65" s="23"/>
    </row>
    <row r="66" spans="1:5" ht="12.75">
      <c r="A66" s="20"/>
      <c r="B66" s="21"/>
      <c r="C66" s="22"/>
      <c r="D66" s="23"/>
      <c r="E66" s="23"/>
    </row>
    <row r="67" ht="12.75">
      <c r="B67" s="24"/>
    </row>
    <row r="68" spans="1:5" ht="12.75">
      <c r="A68" s="25" t="s">
        <v>103</v>
      </c>
      <c r="C68" s="26" t="s">
        <v>104</v>
      </c>
      <c r="E68" s="25" t="s">
        <v>105</v>
      </c>
    </row>
  </sheetData>
  <mergeCells count="13">
    <mergeCell ref="C2:E2"/>
    <mergeCell ref="C3:E3"/>
    <mergeCell ref="A6:B6"/>
    <mergeCell ref="B10:D10"/>
    <mergeCell ref="B11:D11"/>
    <mergeCell ref="B12:D12"/>
    <mergeCell ref="A14:C15"/>
    <mergeCell ref="D14:E14"/>
    <mergeCell ref="A51:A52"/>
    <mergeCell ref="A16:A17"/>
    <mergeCell ref="A26:A27"/>
    <mergeCell ref="A43:A44"/>
    <mergeCell ref="A45:A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21">
      <selection activeCell="A1" sqref="A1:E64"/>
    </sheetView>
  </sheetViews>
  <sheetFormatPr defaultColWidth="9.140625" defaultRowHeight="12.75"/>
  <cols>
    <col min="1" max="1" width="5.57421875" style="0" customWidth="1"/>
    <col min="2" max="2" width="45.28125" style="0" customWidth="1"/>
    <col min="3" max="3" width="5.421875" style="0" customWidth="1"/>
    <col min="4" max="4" width="14.421875" style="0" customWidth="1"/>
    <col min="5" max="5" width="15.8515625" style="0" customWidth="1"/>
  </cols>
  <sheetData>
    <row r="1" spans="1:5" ht="12.75">
      <c r="A1" s="27" t="s">
        <v>0</v>
      </c>
      <c r="B1" s="27"/>
      <c r="C1" s="27" t="s">
        <v>1</v>
      </c>
      <c r="D1" s="27"/>
      <c r="E1" s="27"/>
    </row>
    <row r="2" spans="1:5" ht="12.75">
      <c r="A2" s="27" t="s">
        <v>2</v>
      </c>
      <c r="B2" s="27"/>
      <c r="C2" s="65" t="s">
        <v>3</v>
      </c>
      <c r="D2" s="65"/>
      <c r="E2" s="65"/>
    </row>
    <row r="3" spans="1:5" ht="12.75">
      <c r="A3" s="27"/>
      <c r="B3" s="27"/>
      <c r="C3" s="65" t="s">
        <v>4</v>
      </c>
      <c r="D3" s="65"/>
      <c r="E3" s="65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66" t="s">
        <v>107</v>
      </c>
      <c r="B6" s="66"/>
      <c r="C6" s="27"/>
      <c r="D6" s="27"/>
      <c r="E6" s="27"/>
    </row>
    <row r="7" spans="1:5" ht="12.75">
      <c r="A7" s="27" t="s">
        <v>6</v>
      </c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65" t="s">
        <v>7</v>
      </c>
      <c r="C10" s="65"/>
      <c r="D10" s="65"/>
      <c r="E10" s="27"/>
    </row>
    <row r="11" spans="1:5" ht="12.75">
      <c r="A11" s="27"/>
      <c r="B11" s="65" t="s">
        <v>128</v>
      </c>
      <c r="C11" s="65"/>
      <c r="D11" s="65"/>
      <c r="E11" s="27"/>
    </row>
    <row r="12" spans="1:5" ht="12.75">
      <c r="A12" s="27"/>
      <c r="B12" s="67" t="s">
        <v>106</v>
      </c>
      <c r="C12" s="67"/>
      <c r="D12" s="67"/>
      <c r="E12" s="27"/>
    </row>
    <row r="13" spans="1:5" ht="12.75">
      <c r="A13" s="27"/>
      <c r="B13" s="28"/>
      <c r="C13" s="28"/>
      <c r="D13" s="28"/>
      <c r="E13" s="27"/>
    </row>
    <row r="14" spans="1:5" ht="12.75" customHeight="1">
      <c r="A14" s="68" t="s">
        <v>9</v>
      </c>
      <c r="B14" s="68"/>
      <c r="C14" s="68"/>
      <c r="D14" s="68" t="s">
        <v>10</v>
      </c>
      <c r="E14" s="68"/>
    </row>
    <row r="15" spans="1:5" ht="12.75">
      <c r="A15" s="68"/>
      <c r="B15" s="68"/>
      <c r="C15" s="68"/>
      <c r="D15" s="29" t="s">
        <v>11</v>
      </c>
      <c r="E15" s="29" t="s">
        <v>12</v>
      </c>
    </row>
    <row r="16" spans="1:5" ht="24">
      <c r="A16" s="31" t="s">
        <v>13</v>
      </c>
      <c r="B16" s="32" t="s">
        <v>108</v>
      </c>
      <c r="C16" s="33" t="s">
        <v>15</v>
      </c>
      <c r="D16" s="34">
        <f>D17+D19+D20+D21+D22</f>
        <v>1744157</v>
      </c>
      <c r="E16" s="34">
        <f>E17+E19+E20+E21+E22</f>
        <v>1862230.3</v>
      </c>
    </row>
    <row r="17" spans="1:5" ht="12.75">
      <c r="A17" s="35" t="s">
        <v>18</v>
      </c>
      <c r="B17" s="36" t="s">
        <v>19</v>
      </c>
      <c r="C17" s="37" t="s">
        <v>17</v>
      </c>
      <c r="D17" s="38">
        <f>519040+596767+628350</f>
        <v>1744157</v>
      </c>
      <c r="E17" s="38">
        <f>566274.3+661068+634888</f>
        <v>1862230.3</v>
      </c>
    </row>
    <row r="18" spans="1:5" ht="36">
      <c r="A18" s="35" t="s">
        <v>109</v>
      </c>
      <c r="B18" s="30" t="s">
        <v>110</v>
      </c>
      <c r="C18" s="37" t="s">
        <v>20</v>
      </c>
      <c r="D18" s="38">
        <f>519040+596767+628350</f>
        <v>1744157</v>
      </c>
      <c r="E18" s="38">
        <f>492983+661068+634888</f>
        <v>1788939</v>
      </c>
    </row>
    <row r="19" spans="1:5" ht="24">
      <c r="A19" s="35" t="s">
        <v>21</v>
      </c>
      <c r="B19" s="30" t="s">
        <v>111</v>
      </c>
      <c r="C19" s="37" t="s">
        <v>23</v>
      </c>
      <c r="D19" s="38"/>
      <c r="E19" s="38"/>
    </row>
    <row r="20" spans="1:5" ht="24">
      <c r="A20" s="35" t="s">
        <v>24</v>
      </c>
      <c r="B20" s="30" t="s">
        <v>25</v>
      </c>
      <c r="C20" s="37" t="s">
        <v>26</v>
      </c>
      <c r="D20" s="38"/>
      <c r="E20" s="38"/>
    </row>
    <row r="21" spans="1:5" ht="12.75">
      <c r="A21" s="35" t="s">
        <v>27</v>
      </c>
      <c r="B21" s="36" t="s">
        <v>28</v>
      </c>
      <c r="C21" s="37" t="s">
        <v>29</v>
      </c>
      <c r="D21" s="38"/>
      <c r="E21" s="38"/>
    </row>
    <row r="22" spans="1:5" ht="12.75">
      <c r="A22" s="35" t="s">
        <v>43</v>
      </c>
      <c r="B22" s="36" t="s">
        <v>112</v>
      </c>
      <c r="C22" s="37" t="s">
        <v>32</v>
      </c>
      <c r="D22" s="38"/>
      <c r="E22" s="38"/>
    </row>
    <row r="23" spans="1:5" ht="12.75">
      <c r="A23" s="39" t="s">
        <v>30</v>
      </c>
      <c r="B23" s="40" t="s">
        <v>31</v>
      </c>
      <c r="C23" s="41" t="s">
        <v>34</v>
      </c>
      <c r="D23" s="42">
        <f>D24+D25+D26+D27+D28+D29+D30+D31+D32+D33+D34</f>
        <v>2293456.85</v>
      </c>
      <c r="E23" s="42">
        <f>E24+E25+E26+E27+E28+E29+E30+E31+E32+E33+E34</f>
        <v>2413792.4299999997</v>
      </c>
    </row>
    <row r="24" spans="1:5" ht="12.75">
      <c r="A24" s="35" t="s">
        <v>18</v>
      </c>
      <c r="B24" s="36" t="s">
        <v>33</v>
      </c>
      <c r="C24" s="37" t="s">
        <v>36</v>
      </c>
      <c r="D24" s="38">
        <f>4306.65+18649.23+17734.13</f>
        <v>40690.009999999995</v>
      </c>
      <c r="E24" s="38">
        <f>4938+22928.38+19494.4</f>
        <v>47360.78</v>
      </c>
    </row>
    <row r="25" spans="1:5" ht="12.75">
      <c r="A25" s="35" t="s">
        <v>21</v>
      </c>
      <c r="B25" s="36" t="s">
        <v>35</v>
      </c>
      <c r="C25" s="37" t="s">
        <v>38</v>
      </c>
      <c r="D25" s="38">
        <f>126724.93+152817.56+167088.18</f>
        <v>446630.67</v>
      </c>
      <c r="E25" s="38">
        <f>136556.46+174013.91+179562.01</f>
        <v>490132.38</v>
      </c>
    </row>
    <row r="26" spans="1:5" ht="12.75">
      <c r="A26" s="35" t="s">
        <v>24</v>
      </c>
      <c r="B26" s="36" t="s">
        <v>37</v>
      </c>
      <c r="C26" s="37" t="s">
        <v>40</v>
      </c>
      <c r="D26" s="38">
        <f>59145.72+30261.7+52000.14</f>
        <v>141407.56</v>
      </c>
      <c r="E26" s="38">
        <f>25834.42+25099.81+47094.65</f>
        <v>98028.88</v>
      </c>
    </row>
    <row r="27" spans="1:5" ht="12.75">
      <c r="A27" s="35" t="s">
        <v>27</v>
      </c>
      <c r="B27" s="36" t="s">
        <v>113</v>
      </c>
      <c r="C27" s="37" t="s">
        <v>42</v>
      </c>
      <c r="D27" s="38">
        <v>0</v>
      </c>
      <c r="E27" s="38">
        <v>0</v>
      </c>
    </row>
    <row r="28" spans="1:5" ht="12.75">
      <c r="A28" s="35" t="s">
        <v>43</v>
      </c>
      <c r="B28" s="36" t="s">
        <v>44</v>
      </c>
      <c r="C28" s="37" t="s">
        <v>45</v>
      </c>
      <c r="D28" s="38">
        <f>372737.83+470064.78+477474.89</f>
        <v>1320277.5</v>
      </c>
      <c r="E28" s="38">
        <f>392129.09+517143.91+501376.7</f>
        <v>1410649.7</v>
      </c>
    </row>
    <row r="29" spans="1:5" ht="12.75">
      <c r="A29" s="35" t="s">
        <v>46</v>
      </c>
      <c r="B29" s="36" t="s">
        <v>47</v>
      </c>
      <c r="C29" s="37" t="s">
        <v>48</v>
      </c>
      <c r="D29" s="38">
        <f>97675.28+122965.11+121537.8</f>
        <v>342178.19</v>
      </c>
      <c r="E29" s="38">
        <f>101823.41+132040.72+128964.64</f>
        <v>362828.77</v>
      </c>
    </row>
    <row r="30" spans="1:5" ht="12.75">
      <c r="A30" s="35" t="s">
        <v>49</v>
      </c>
      <c r="B30" s="36" t="s">
        <v>50</v>
      </c>
      <c r="C30" s="37" t="s">
        <v>51</v>
      </c>
      <c r="D30" s="38">
        <f>355.6+421.4+1495.92</f>
        <v>2272.92</v>
      </c>
      <c r="E30" s="38">
        <f>414.6+1226+3151.32</f>
        <v>4791.92</v>
      </c>
    </row>
    <row r="31" spans="1:5" ht="12.75">
      <c r="A31" s="35" t="s">
        <v>52</v>
      </c>
      <c r="B31" s="36" t="s">
        <v>53</v>
      </c>
      <c r="C31" s="37" t="s">
        <v>54</v>
      </c>
      <c r="D31" s="38"/>
      <c r="E31" s="38">
        <v>0</v>
      </c>
    </row>
    <row r="32" spans="1:5" ht="12.75">
      <c r="A32" s="35" t="s">
        <v>114</v>
      </c>
      <c r="B32" s="36" t="s">
        <v>115</v>
      </c>
      <c r="C32" s="37" t="s">
        <v>57</v>
      </c>
      <c r="D32" s="38"/>
      <c r="E32" s="38"/>
    </row>
    <row r="33" spans="1:5" ht="12.75">
      <c r="A33" s="35" t="s">
        <v>116</v>
      </c>
      <c r="B33" s="36" t="s">
        <v>117</v>
      </c>
      <c r="C33" s="37" t="s">
        <v>60</v>
      </c>
      <c r="D33" s="38"/>
      <c r="E33" s="38"/>
    </row>
    <row r="34" spans="1:5" ht="12.75">
      <c r="A34" s="35" t="s">
        <v>118</v>
      </c>
      <c r="B34" s="36" t="s">
        <v>119</v>
      </c>
      <c r="C34" s="37" t="s">
        <v>62</v>
      </c>
      <c r="D34" s="38"/>
      <c r="E34" s="38">
        <v>0</v>
      </c>
    </row>
    <row r="35" spans="1:5" ht="12.75">
      <c r="A35" s="39" t="s">
        <v>55</v>
      </c>
      <c r="B35" s="40" t="s">
        <v>56</v>
      </c>
      <c r="C35" s="41" t="s">
        <v>65</v>
      </c>
      <c r="D35" s="42">
        <f>D16-D23</f>
        <v>-549299.8500000001</v>
      </c>
      <c r="E35" s="42">
        <f>E16-E23</f>
        <v>-551562.1299999997</v>
      </c>
    </row>
    <row r="36" spans="1:5" ht="12.75">
      <c r="A36" s="39" t="s">
        <v>58</v>
      </c>
      <c r="B36" s="40" t="s">
        <v>59</v>
      </c>
      <c r="C36" s="41" t="s">
        <v>67</v>
      </c>
      <c r="D36" s="42">
        <f>D37+D38+D39+D40</f>
        <v>40690.009999999995</v>
      </c>
      <c r="E36" s="42">
        <f>E37+E38+E39+E40</f>
        <v>323605.38</v>
      </c>
    </row>
    <row r="37" spans="1:5" ht="12.75">
      <c r="A37" s="35" t="s">
        <v>18</v>
      </c>
      <c r="B37" s="36" t="s">
        <v>61</v>
      </c>
      <c r="C37" s="37" t="s">
        <v>70</v>
      </c>
      <c r="D37" s="38"/>
      <c r="E37" s="38"/>
    </row>
    <row r="38" spans="1:5" ht="12.75">
      <c r="A38" s="35" t="s">
        <v>63</v>
      </c>
      <c r="B38" s="36" t="s">
        <v>64</v>
      </c>
      <c r="C38" s="37" t="s">
        <v>72</v>
      </c>
      <c r="D38" s="38"/>
      <c r="E38" s="38"/>
    </row>
    <row r="39" spans="1:5" ht="12.75">
      <c r="A39" s="35" t="s">
        <v>24</v>
      </c>
      <c r="B39" s="36" t="s">
        <v>120</v>
      </c>
      <c r="C39" s="37" t="s">
        <v>74</v>
      </c>
      <c r="D39" s="38">
        <f>4306.65+18649.23+17734.13</f>
        <v>40690.009999999995</v>
      </c>
      <c r="E39" s="38">
        <f>4938+22928.38+19494.4</f>
        <v>47360.78</v>
      </c>
    </row>
    <row r="40" spans="1:5" ht="12.75">
      <c r="A40" s="35" t="s">
        <v>27</v>
      </c>
      <c r="B40" s="36" t="s">
        <v>66</v>
      </c>
      <c r="C40" s="37" t="s">
        <v>76</v>
      </c>
      <c r="D40" s="38">
        <v>0</v>
      </c>
      <c r="E40" s="38">
        <f>84211+192033.6</f>
        <v>276244.6</v>
      </c>
    </row>
    <row r="41" spans="1:5" ht="12.75">
      <c r="A41" s="39" t="s">
        <v>68</v>
      </c>
      <c r="B41" s="40" t="s">
        <v>69</v>
      </c>
      <c r="C41" s="41" t="s">
        <v>121</v>
      </c>
      <c r="D41" s="42">
        <f>D42+D43</f>
        <v>0</v>
      </c>
      <c r="E41" s="42">
        <f>E42+E43</f>
        <v>0</v>
      </c>
    </row>
    <row r="42" spans="1:5" ht="36">
      <c r="A42" s="35" t="s">
        <v>18</v>
      </c>
      <c r="B42" s="30" t="s">
        <v>122</v>
      </c>
      <c r="C42" s="37" t="s">
        <v>123</v>
      </c>
      <c r="D42" s="38"/>
      <c r="E42" s="38">
        <v>0</v>
      </c>
    </row>
    <row r="43" spans="1:5" ht="12.75">
      <c r="A43" s="35" t="s">
        <v>21</v>
      </c>
      <c r="B43" s="36" t="s">
        <v>69</v>
      </c>
      <c r="C43" s="37" t="s">
        <v>124</v>
      </c>
      <c r="D43" s="38">
        <v>0</v>
      </c>
      <c r="E43" s="38">
        <v>0</v>
      </c>
    </row>
    <row r="44" spans="1:5" ht="12.75">
      <c r="A44" s="39" t="s">
        <v>77</v>
      </c>
      <c r="B44" s="40" t="s">
        <v>78</v>
      </c>
      <c r="C44" s="39">
        <v>29</v>
      </c>
      <c r="D44" s="42">
        <f>D35+D36-D41</f>
        <v>-508609.8400000001</v>
      </c>
      <c r="E44" s="42">
        <f>E35+E36-E41</f>
        <v>-227956.74999999965</v>
      </c>
    </row>
    <row r="45" spans="1:5" ht="12.75">
      <c r="A45" s="39" t="s">
        <v>79</v>
      </c>
      <c r="B45" s="40" t="s">
        <v>80</v>
      </c>
      <c r="C45" s="39">
        <v>30</v>
      </c>
      <c r="D45" s="42">
        <f>D46+D47+D48</f>
        <v>517119.04000000004</v>
      </c>
      <c r="E45" s="42">
        <f>E46+E47+E48</f>
        <v>216593.7</v>
      </c>
    </row>
    <row r="46" spans="1:5" ht="12.75">
      <c r="A46" s="43" t="s">
        <v>18</v>
      </c>
      <c r="B46" s="36" t="s">
        <v>125</v>
      </c>
      <c r="C46" s="35">
        <v>31</v>
      </c>
      <c r="D46" s="38"/>
      <c r="E46" s="38"/>
    </row>
    <row r="47" spans="1:5" ht="12.75">
      <c r="A47" s="43" t="s">
        <v>21</v>
      </c>
      <c r="B47" s="36" t="s">
        <v>126</v>
      </c>
      <c r="C47" s="35">
        <v>32</v>
      </c>
      <c r="D47" s="38">
        <f>1725.92+926.14+2500.94</f>
        <v>5153</v>
      </c>
      <c r="E47" s="38">
        <f>1914.67+934.37+2900.16</f>
        <v>5749.2</v>
      </c>
    </row>
    <row r="48" spans="1:5" ht="12.75">
      <c r="A48" s="35" t="s">
        <v>24</v>
      </c>
      <c r="B48" s="36" t="s">
        <v>85</v>
      </c>
      <c r="C48" s="35">
        <v>33</v>
      </c>
      <c r="D48" s="38">
        <f>139228.4+186593.64+186144</f>
        <v>511966.04000000004</v>
      </c>
      <c r="E48" s="38">
        <f>210844.5</f>
        <v>210844.5</v>
      </c>
    </row>
    <row r="49" spans="1:5" ht="12.75">
      <c r="A49" s="39" t="s">
        <v>86</v>
      </c>
      <c r="B49" s="40" t="s">
        <v>87</v>
      </c>
      <c r="C49" s="39">
        <v>34</v>
      </c>
      <c r="D49" s="42">
        <f>D50+D51</f>
        <v>0</v>
      </c>
      <c r="E49" s="42">
        <f>E50+E51</f>
        <v>0</v>
      </c>
    </row>
    <row r="50" spans="1:5" ht="12.75">
      <c r="A50" s="43" t="s">
        <v>18</v>
      </c>
      <c r="B50" s="44" t="s">
        <v>126</v>
      </c>
      <c r="C50" s="35">
        <v>35</v>
      </c>
      <c r="D50" s="38">
        <v>0</v>
      </c>
      <c r="E50" s="38">
        <v>0</v>
      </c>
    </row>
    <row r="51" spans="1:5" ht="12.75">
      <c r="A51" s="35" t="s">
        <v>21</v>
      </c>
      <c r="B51" s="44" t="s">
        <v>85</v>
      </c>
      <c r="C51" s="35">
        <v>36</v>
      </c>
      <c r="D51" s="38"/>
      <c r="E51" s="38"/>
    </row>
    <row r="52" spans="1:5" ht="12.75">
      <c r="A52" s="39" t="s">
        <v>18</v>
      </c>
      <c r="B52" s="40" t="s">
        <v>90</v>
      </c>
      <c r="C52" s="39">
        <v>37</v>
      </c>
      <c r="D52" s="42">
        <f>D44+D45-D49</f>
        <v>8509.199999999953</v>
      </c>
      <c r="E52" s="42">
        <f>E44+E45-E49</f>
        <v>-11363.04999999964</v>
      </c>
    </row>
    <row r="53" spans="1:5" ht="12.75">
      <c r="A53" s="39" t="s">
        <v>91</v>
      </c>
      <c r="B53" s="40" t="s">
        <v>92</v>
      </c>
      <c r="C53" s="35">
        <v>38</v>
      </c>
      <c r="D53" s="38"/>
      <c r="E53" s="38"/>
    </row>
    <row r="54" spans="1:5" ht="12.75">
      <c r="A54" s="35" t="s">
        <v>18</v>
      </c>
      <c r="B54" s="44" t="s">
        <v>93</v>
      </c>
      <c r="C54" s="35">
        <v>39</v>
      </c>
      <c r="D54" s="38"/>
      <c r="E54" s="38"/>
    </row>
    <row r="55" spans="1:5" ht="12.75">
      <c r="A55" s="45" t="s">
        <v>21</v>
      </c>
      <c r="B55" s="44" t="s">
        <v>94</v>
      </c>
      <c r="C55" s="35">
        <v>40</v>
      </c>
      <c r="D55" s="38"/>
      <c r="E55" s="38"/>
    </row>
    <row r="56" spans="1:5" ht="12.75">
      <c r="A56" s="46" t="s">
        <v>95</v>
      </c>
      <c r="B56" s="47" t="s">
        <v>96</v>
      </c>
      <c r="C56" s="39">
        <v>41</v>
      </c>
      <c r="D56" s="42">
        <f>D52+D53</f>
        <v>8509.199999999953</v>
      </c>
      <c r="E56" s="42">
        <f>E52+E53</f>
        <v>-11363.04999999964</v>
      </c>
    </row>
    <row r="57" spans="1:5" ht="12.75">
      <c r="A57" s="46" t="s">
        <v>97</v>
      </c>
      <c r="B57" s="47" t="s">
        <v>98</v>
      </c>
      <c r="C57" s="35">
        <v>42</v>
      </c>
      <c r="D57" s="38"/>
      <c r="E57" s="38"/>
    </row>
    <row r="58" spans="1:5" ht="36">
      <c r="A58" s="46" t="s">
        <v>99</v>
      </c>
      <c r="B58" s="48" t="s">
        <v>127</v>
      </c>
      <c r="C58" s="35">
        <v>43</v>
      </c>
      <c r="D58" s="38"/>
      <c r="E58" s="38"/>
    </row>
    <row r="59" spans="1:5" ht="12.75">
      <c r="A59" s="46" t="s">
        <v>101</v>
      </c>
      <c r="B59" s="40" t="s">
        <v>102</v>
      </c>
      <c r="C59" s="39">
        <v>44</v>
      </c>
      <c r="D59" s="42">
        <f>D56-D57-D58</f>
        <v>8509.199999999953</v>
      </c>
      <c r="E59" s="42">
        <f>E56-E57-E58</f>
        <v>-11363.04999999964</v>
      </c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3" spans="1:5" ht="12.75">
      <c r="A63" s="25" t="s">
        <v>103</v>
      </c>
      <c r="C63" s="26" t="s">
        <v>104</v>
      </c>
      <c r="E63" s="25" t="s">
        <v>105</v>
      </c>
    </row>
  </sheetData>
  <mergeCells count="8">
    <mergeCell ref="B11:D11"/>
    <mergeCell ref="B12:D12"/>
    <mergeCell ref="A14:C15"/>
    <mergeCell ref="D14:E14"/>
    <mergeCell ref="C2:E2"/>
    <mergeCell ref="C3:E3"/>
    <mergeCell ref="A6:B6"/>
    <mergeCell ref="B10:D10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9">
      <selection activeCell="B42" sqref="B42"/>
    </sheetView>
  </sheetViews>
  <sheetFormatPr defaultColWidth="9.140625" defaultRowHeight="12.75"/>
  <cols>
    <col min="1" max="1" width="6.00390625" style="0" customWidth="1"/>
    <col min="2" max="2" width="42.28125" style="0" customWidth="1"/>
    <col min="3" max="3" width="4.7109375" style="0" customWidth="1"/>
    <col min="4" max="4" width="15.421875" style="0" customWidth="1"/>
    <col min="5" max="5" width="15.57421875" style="0" customWidth="1"/>
  </cols>
  <sheetData>
    <row r="1" spans="1:5" ht="12.75">
      <c r="A1" s="27" t="s">
        <v>0</v>
      </c>
      <c r="B1" s="27"/>
      <c r="C1" s="27" t="s">
        <v>1</v>
      </c>
      <c r="D1" s="27"/>
      <c r="E1" s="27"/>
    </row>
    <row r="2" spans="1:5" ht="12.75">
      <c r="A2" s="27" t="s">
        <v>2</v>
      </c>
      <c r="B2" s="27"/>
      <c r="C2" s="65" t="s">
        <v>3</v>
      </c>
      <c r="D2" s="65"/>
      <c r="E2" s="65"/>
    </row>
    <row r="3" spans="1:5" ht="12.75">
      <c r="A3" s="27"/>
      <c r="B3" s="27"/>
      <c r="C3" s="65" t="s">
        <v>4</v>
      </c>
      <c r="D3" s="65"/>
      <c r="E3" s="65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66" t="s">
        <v>107</v>
      </c>
      <c r="B6" s="66"/>
      <c r="C6" s="27"/>
      <c r="D6" s="27"/>
      <c r="E6" s="27"/>
    </row>
    <row r="7" spans="1:5" ht="12.75">
      <c r="A7" s="27" t="s">
        <v>6</v>
      </c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65" t="s">
        <v>7</v>
      </c>
      <c r="C10" s="65"/>
      <c r="D10" s="65"/>
      <c r="E10" s="27"/>
    </row>
    <row r="11" spans="1:5" ht="12.75">
      <c r="A11" s="27"/>
      <c r="B11" s="65" t="s">
        <v>129</v>
      </c>
      <c r="C11" s="65"/>
      <c r="D11" s="65"/>
      <c r="E11" s="27"/>
    </row>
    <row r="12" spans="1:5" ht="12.75">
      <c r="A12" s="27"/>
      <c r="B12" s="67" t="s">
        <v>106</v>
      </c>
      <c r="C12" s="67"/>
      <c r="D12" s="67"/>
      <c r="E12" s="27"/>
    </row>
    <row r="13" spans="1:5" ht="12.75">
      <c r="A13" s="27"/>
      <c r="B13" s="28"/>
      <c r="C13" s="28"/>
      <c r="D13" s="28"/>
      <c r="E13" s="27"/>
    </row>
    <row r="14" spans="1:5" ht="12.75">
      <c r="A14" s="68" t="s">
        <v>9</v>
      </c>
      <c r="B14" s="68"/>
      <c r="C14" s="68"/>
      <c r="D14" s="68" t="s">
        <v>10</v>
      </c>
      <c r="E14" s="68"/>
    </row>
    <row r="15" spans="1:5" ht="12.75">
      <c r="A15" s="68"/>
      <c r="B15" s="68"/>
      <c r="C15" s="68"/>
      <c r="D15" s="29" t="s">
        <v>11</v>
      </c>
      <c r="E15" s="29" t="s">
        <v>12</v>
      </c>
    </row>
    <row r="16" spans="1:5" ht="24">
      <c r="A16" s="31" t="s">
        <v>13</v>
      </c>
      <c r="B16" s="32" t="s">
        <v>108</v>
      </c>
      <c r="C16" s="33" t="s">
        <v>15</v>
      </c>
      <c r="D16" s="34">
        <f>D17+D19+D20+D21+D22</f>
        <v>2520789</v>
      </c>
      <c r="E16" s="34">
        <f>E17+E19+E20+E21+E22</f>
        <v>2576358</v>
      </c>
    </row>
    <row r="17" spans="1:5" ht="12.75">
      <c r="A17" s="35" t="s">
        <v>18</v>
      </c>
      <c r="B17" s="36" t="s">
        <v>19</v>
      </c>
      <c r="C17" s="37" t="s">
        <v>17</v>
      </c>
      <c r="D17" s="38">
        <f>1395803+1124986</f>
        <v>2520789</v>
      </c>
      <c r="E17" s="38">
        <f>1496888+1079470</f>
        <v>2576358</v>
      </c>
    </row>
    <row r="18" spans="1:5" ht="36">
      <c r="A18" s="35" t="s">
        <v>109</v>
      </c>
      <c r="B18" s="30" t="s">
        <v>110</v>
      </c>
      <c r="C18" s="37" t="s">
        <v>20</v>
      </c>
      <c r="D18" s="38">
        <f>1395803+1124986</f>
        <v>2520789</v>
      </c>
      <c r="E18" s="38">
        <f>1496888+1079470</f>
        <v>2576358</v>
      </c>
    </row>
    <row r="19" spans="1:5" ht="24">
      <c r="A19" s="35" t="s">
        <v>21</v>
      </c>
      <c r="B19" s="30" t="s">
        <v>111</v>
      </c>
      <c r="C19" s="37" t="s">
        <v>23</v>
      </c>
      <c r="D19" s="38"/>
      <c r="E19" s="38"/>
    </row>
    <row r="20" spans="1:5" ht="24">
      <c r="A20" s="35" t="s">
        <v>24</v>
      </c>
      <c r="B20" s="30" t="s">
        <v>25</v>
      </c>
      <c r="C20" s="37" t="s">
        <v>26</v>
      </c>
      <c r="D20" s="38"/>
      <c r="E20" s="38"/>
    </row>
    <row r="21" spans="1:5" ht="12.75">
      <c r="A21" s="35" t="s">
        <v>27</v>
      </c>
      <c r="B21" s="36" t="s">
        <v>28</v>
      </c>
      <c r="C21" s="37" t="s">
        <v>29</v>
      </c>
      <c r="D21" s="38"/>
      <c r="E21" s="38"/>
    </row>
    <row r="22" spans="1:5" ht="12.75">
      <c r="A22" s="35" t="s">
        <v>43</v>
      </c>
      <c r="B22" s="36" t="s">
        <v>112</v>
      </c>
      <c r="C22" s="37" t="s">
        <v>32</v>
      </c>
      <c r="D22" s="38"/>
      <c r="E22" s="38"/>
    </row>
    <row r="23" spans="1:5" ht="12.75">
      <c r="A23" s="39" t="s">
        <v>30</v>
      </c>
      <c r="B23" s="40" t="s">
        <v>31</v>
      </c>
      <c r="C23" s="41" t="s">
        <v>34</v>
      </c>
      <c r="D23" s="42">
        <f>D24+D25+D26+D27+D28+D29+D30+D31+D32+D33+D34</f>
        <v>2471626.55</v>
      </c>
      <c r="E23" s="42">
        <f>E24+E25+E26+E27+E28+E29+E30+E31+E32+E33+E34</f>
        <v>2622177.3699999996</v>
      </c>
    </row>
    <row r="24" spans="1:5" ht="12.75">
      <c r="A24" s="35" t="s">
        <v>18</v>
      </c>
      <c r="B24" s="36" t="s">
        <v>33</v>
      </c>
      <c r="C24" s="37" t="s">
        <v>36</v>
      </c>
      <c r="D24" s="38">
        <f>3233.45</f>
        <v>3233.45</v>
      </c>
      <c r="E24" s="38">
        <f>1471.5+38.42</f>
        <v>1509.92</v>
      </c>
    </row>
    <row r="25" spans="1:5" ht="12.75">
      <c r="A25" s="35" t="s">
        <v>21</v>
      </c>
      <c r="B25" s="36" t="s">
        <v>35</v>
      </c>
      <c r="C25" s="37" t="s">
        <v>38</v>
      </c>
      <c r="D25" s="38">
        <f>10237.63+42166.64</f>
        <v>52404.27</v>
      </c>
      <c r="E25" s="38">
        <f>14594.26+72972.56</f>
        <v>87566.81999999999</v>
      </c>
    </row>
    <row r="26" spans="1:5" ht="12.75">
      <c r="A26" s="35" t="s">
        <v>24</v>
      </c>
      <c r="B26" s="36" t="s">
        <v>37</v>
      </c>
      <c r="C26" s="37" t="s">
        <v>40</v>
      </c>
      <c r="D26" s="38">
        <f>11361.7+30837.34</f>
        <v>42199.04</v>
      </c>
      <c r="E26" s="38">
        <f>22927.72+67382.55</f>
        <v>90310.27</v>
      </c>
    </row>
    <row r="27" spans="1:5" ht="12.75">
      <c r="A27" s="35" t="s">
        <v>27</v>
      </c>
      <c r="B27" s="36" t="s">
        <v>113</v>
      </c>
      <c r="C27" s="37" t="s">
        <v>42</v>
      </c>
      <c r="D27" s="38">
        <v>0</v>
      </c>
      <c r="E27" s="38">
        <v>0</v>
      </c>
    </row>
    <row r="28" spans="1:5" ht="12.75">
      <c r="A28" s="35" t="s">
        <v>43</v>
      </c>
      <c r="B28" s="36" t="s">
        <v>44</v>
      </c>
      <c r="C28" s="37" t="s">
        <v>45</v>
      </c>
      <c r="D28" s="38">
        <f>1078540.64+795246.11</f>
        <v>1873786.75</v>
      </c>
      <c r="E28" s="38">
        <f>1153389.37+768181.34</f>
        <v>1921570.71</v>
      </c>
    </row>
    <row r="29" spans="1:5" ht="12.75">
      <c r="A29" s="35" t="s">
        <v>46</v>
      </c>
      <c r="B29" s="36" t="s">
        <v>47</v>
      </c>
      <c r="C29" s="37" t="s">
        <v>48</v>
      </c>
      <c r="D29" s="38">
        <f>279159.24+211631.25</f>
        <v>490790.49</v>
      </c>
      <c r="E29" s="38">
        <f>293999.07+203746.93</f>
        <v>497746</v>
      </c>
    </row>
    <row r="30" spans="1:5" ht="12.75">
      <c r="A30" s="35" t="s">
        <v>49</v>
      </c>
      <c r="B30" s="36" t="s">
        <v>50</v>
      </c>
      <c r="C30" s="37" t="s">
        <v>51</v>
      </c>
      <c r="D30" s="38">
        <f>2518.5+6694.05</f>
        <v>9212.55</v>
      </c>
      <c r="E30" s="38">
        <f>2431.27+21042.38</f>
        <v>23473.65</v>
      </c>
    </row>
    <row r="31" spans="1:5" ht="12.75">
      <c r="A31" s="35" t="s">
        <v>52</v>
      </c>
      <c r="B31" s="36" t="s">
        <v>53</v>
      </c>
      <c r="C31" s="37" t="s">
        <v>54</v>
      </c>
      <c r="D31" s="38"/>
      <c r="E31" s="38">
        <v>0</v>
      </c>
    </row>
    <row r="32" spans="1:5" ht="12.75">
      <c r="A32" s="35" t="s">
        <v>114</v>
      </c>
      <c r="B32" s="36" t="s">
        <v>115</v>
      </c>
      <c r="C32" s="37" t="s">
        <v>57</v>
      </c>
      <c r="D32" s="38"/>
      <c r="E32" s="38"/>
    </row>
    <row r="33" spans="1:5" ht="12.75">
      <c r="A33" s="35" t="s">
        <v>116</v>
      </c>
      <c r="B33" s="36" t="s">
        <v>117</v>
      </c>
      <c r="C33" s="37" t="s">
        <v>60</v>
      </c>
      <c r="D33" s="38"/>
      <c r="E33" s="38"/>
    </row>
    <row r="34" spans="1:5" ht="12.75">
      <c r="A34" s="35" t="s">
        <v>118</v>
      </c>
      <c r="B34" s="36" t="s">
        <v>119</v>
      </c>
      <c r="C34" s="37" t="s">
        <v>62</v>
      </c>
      <c r="D34" s="38"/>
      <c r="E34" s="38">
        <v>0</v>
      </c>
    </row>
    <row r="35" spans="1:5" ht="12.75">
      <c r="A35" s="39" t="s">
        <v>55</v>
      </c>
      <c r="B35" s="40" t="s">
        <v>56</v>
      </c>
      <c r="C35" s="41" t="s">
        <v>65</v>
      </c>
      <c r="D35" s="42">
        <f>D16-D23</f>
        <v>49162.450000000186</v>
      </c>
      <c r="E35" s="42">
        <f>E16-E23</f>
        <v>-45819.369999999646</v>
      </c>
    </row>
    <row r="36" spans="1:5" ht="12.75">
      <c r="A36" s="39" t="s">
        <v>58</v>
      </c>
      <c r="B36" s="40" t="s">
        <v>59</v>
      </c>
      <c r="C36" s="41" t="s">
        <v>67</v>
      </c>
      <c r="D36" s="42">
        <f>D37+D38+D39+D40</f>
        <v>4885.45</v>
      </c>
      <c r="E36" s="42">
        <f>E37+E38+E39+E40</f>
        <v>3240.92</v>
      </c>
    </row>
    <row r="37" spans="1:5" ht="12.75">
      <c r="A37" s="35" t="s">
        <v>18</v>
      </c>
      <c r="B37" s="36" t="s">
        <v>61</v>
      </c>
      <c r="C37" s="37" t="s">
        <v>70</v>
      </c>
      <c r="D37" s="38"/>
      <c r="E37" s="38"/>
    </row>
    <row r="38" spans="1:5" ht="12.75">
      <c r="A38" s="35" t="s">
        <v>63</v>
      </c>
      <c r="B38" s="36" t="s">
        <v>64</v>
      </c>
      <c r="C38" s="37" t="s">
        <v>72</v>
      </c>
      <c r="D38" s="38"/>
      <c r="E38" s="38"/>
    </row>
    <row r="39" spans="1:5" ht="12.75">
      <c r="A39" s="35" t="s">
        <v>24</v>
      </c>
      <c r="B39" s="36" t="s">
        <v>120</v>
      </c>
      <c r="C39" s="37" t="s">
        <v>74</v>
      </c>
      <c r="D39" s="38">
        <f>3233.45</f>
        <v>3233.45</v>
      </c>
      <c r="E39" s="38">
        <f>1471.5+38.42</f>
        <v>1509.92</v>
      </c>
    </row>
    <row r="40" spans="1:5" ht="12.75">
      <c r="A40" s="35" t="s">
        <v>27</v>
      </c>
      <c r="B40" s="36" t="s">
        <v>66</v>
      </c>
      <c r="C40" s="37" t="s">
        <v>76</v>
      </c>
      <c r="D40" s="38">
        <f>1652</f>
        <v>1652</v>
      </c>
      <c r="E40" s="38">
        <f>1731</f>
        <v>1731</v>
      </c>
    </row>
    <row r="41" spans="1:5" ht="12.75">
      <c r="A41" s="39" t="s">
        <v>68</v>
      </c>
      <c r="B41" s="40" t="s">
        <v>69</v>
      </c>
      <c r="C41" s="41" t="s">
        <v>121</v>
      </c>
      <c r="D41" s="42">
        <f>D42+D43</f>
        <v>0</v>
      </c>
      <c r="E41" s="42">
        <f>E42+E43</f>
        <v>0</v>
      </c>
    </row>
    <row r="42" spans="1:5" ht="36">
      <c r="A42" s="35" t="s">
        <v>18</v>
      </c>
      <c r="B42" s="30" t="s">
        <v>122</v>
      </c>
      <c r="C42" s="37" t="s">
        <v>123</v>
      </c>
      <c r="D42" s="38"/>
      <c r="E42" s="38">
        <v>0</v>
      </c>
    </row>
    <row r="43" spans="1:5" ht="12.75">
      <c r="A43" s="35" t="s">
        <v>21</v>
      </c>
      <c r="B43" s="36" t="s">
        <v>69</v>
      </c>
      <c r="C43" s="37" t="s">
        <v>124</v>
      </c>
      <c r="D43" s="38">
        <v>0</v>
      </c>
      <c r="E43" s="38">
        <v>0</v>
      </c>
    </row>
    <row r="44" spans="1:5" ht="12.75">
      <c r="A44" s="39" t="s">
        <v>77</v>
      </c>
      <c r="B44" s="40" t="s">
        <v>78</v>
      </c>
      <c r="C44" s="39">
        <v>29</v>
      </c>
      <c r="D44" s="42">
        <f>D35+D36-D41</f>
        <v>54047.90000000018</v>
      </c>
      <c r="E44" s="42">
        <f>E35+E36-E41</f>
        <v>-42578.44999999965</v>
      </c>
    </row>
    <row r="45" spans="1:5" ht="12.75">
      <c r="A45" s="39" t="s">
        <v>79</v>
      </c>
      <c r="B45" s="40" t="s">
        <v>80</v>
      </c>
      <c r="C45" s="39">
        <v>30</v>
      </c>
      <c r="D45" s="42">
        <f>D46+D47+D48</f>
        <v>8379.35</v>
      </c>
      <c r="E45" s="42">
        <f>E46+E47+E48</f>
        <v>8264.38</v>
      </c>
    </row>
    <row r="46" spans="1:5" ht="12.75">
      <c r="A46" s="43" t="s">
        <v>18</v>
      </c>
      <c r="B46" s="36" t="s">
        <v>125</v>
      </c>
      <c r="C46" s="35">
        <v>31</v>
      </c>
      <c r="D46" s="38"/>
      <c r="E46" s="38"/>
    </row>
    <row r="47" spans="1:5" ht="12.75">
      <c r="A47" s="43" t="s">
        <v>21</v>
      </c>
      <c r="B47" s="36" t="s">
        <v>126</v>
      </c>
      <c r="C47" s="35">
        <v>32</v>
      </c>
      <c r="D47" s="38">
        <f>1293.96+4786.99</f>
        <v>6080.95</v>
      </c>
      <c r="E47" s="38">
        <f>2580.85+5345.53</f>
        <v>7926.379999999999</v>
      </c>
    </row>
    <row r="48" spans="1:5" ht="12.75">
      <c r="A48" s="35" t="s">
        <v>24</v>
      </c>
      <c r="B48" s="36" t="s">
        <v>85</v>
      </c>
      <c r="C48" s="35">
        <v>33</v>
      </c>
      <c r="D48" s="38">
        <f>2298.4</f>
        <v>2298.4</v>
      </c>
      <c r="E48" s="38">
        <f>338</f>
        <v>338</v>
      </c>
    </row>
    <row r="49" spans="1:5" ht="12.75">
      <c r="A49" s="39" t="s">
        <v>86</v>
      </c>
      <c r="B49" s="40" t="s">
        <v>87</v>
      </c>
      <c r="C49" s="39">
        <v>34</v>
      </c>
      <c r="D49" s="42">
        <f>D50+D51</f>
        <v>0</v>
      </c>
      <c r="E49" s="42">
        <f>E50+E51</f>
        <v>0</v>
      </c>
    </row>
    <row r="50" spans="1:5" ht="12.75">
      <c r="A50" s="43" t="s">
        <v>18</v>
      </c>
      <c r="B50" s="44" t="s">
        <v>126</v>
      </c>
      <c r="C50" s="35">
        <v>35</v>
      </c>
      <c r="D50" s="38">
        <v>0</v>
      </c>
      <c r="E50" s="38">
        <v>0</v>
      </c>
    </row>
    <row r="51" spans="1:5" ht="12.75">
      <c r="A51" s="35" t="s">
        <v>21</v>
      </c>
      <c r="B51" s="44" t="s">
        <v>85</v>
      </c>
      <c r="C51" s="35">
        <v>36</v>
      </c>
      <c r="D51" s="38"/>
      <c r="E51" s="38"/>
    </row>
    <row r="52" spans="1:5" ht="12.75">
      <c r="A52" s="39" t="s">
        <v>18</v>
      </c>
      <c r="B52" s="40" t="s">
        <v>90</v>
      </c>
      <c r="C52" s="39">
        <v>37</v>
      </c>
      <c r="D52" s="42">
        <f>D44+D45-D49</f>
        <v>62427.25000000018</v>
      </c>
      <c r="E52" s="42">
        <f>E44+E45-E49</f>
        <v>-34314.06999999965</v>
      </c>
    </row>
    <row r="53" spans="1:5" ht="12.75">
      <c r="A53" s="39" t="s">
        <v>91</v>
      </c>
      <c r="B53" s="40" t="s">
        <v>92</v>
      </c>
      <c r="C53" s="35">
        <v>38</v>
      </c>
      <c r="D53" s="38"/>
      <c r="E53" s="38"/>
    </row>
    <row r="54" spans="1:5" ht="12.75">
      <c r="A54" s="35" t="s">
        <v>18</v>
      </c>
      <c r="B54" s="44" t="s">
        <v>93</v>
      </c>
      <c r="C54" s="35">
        <v>39</v>
      </c>
      <c r="D54" s="38"/>
      <c r="E54" s="38"/>
    </row>
    <row r="55" spans="1:5" ht="12.75">
      <c r="A55" s="45" t="s">
        <v>21</v>
      </c>
      <c r="B55" s="44" t="s">
        <v>94</v>
      </c>
      <c r="C55" s="35">
        <v>40</v>
      </c>
      <c r="D55" s="38"/>
      <c r="E55" s="38"/>
    </row>
    <row r="56" spans="1:5" ht="12.75">
      <c r="A56" s="46" t="s">
        <v>95</v>
      </c>
      <c r="B56" s="47" t="s">
        <v>96</v>
      </c>
      <c r="C56" s="39">
        <v>41</v>
      </c>
      <c r="D56" s="42">
        <f>D52+D53</f>
        <v>62427.25000000018</v>
      </c>
      <c r="E56" s="42">
        <f>E52+E53</f>
        <v>-34314.06999999965</v>
      </c>
    </row>
    <row r="57" spans="1:5" ht="12.75">
      <c r="A57" s="46" t="s">
        <v>97</v>
      </c>
      <c r="B57" s="47" t="s">
        <v>98</v>
      </c>
      <c r="C57" s="35">
        <v>42</v>
      </c>
      <c r="D57" s="38"/>
      <c r="E57" s="38"/>
    </row>
    <row r="58" spans="1:5" ht="36">
      <c r="A58" s="46" t="s">
        <v>99</v>
      </c>
      <c r="B58" s="48" t="s">
        <v>127</v>
      </c>
      <c r="C58" s="35">
        <v>43</v>
      </c>
      <c r="D58" s="38"/>
      <c r="E58" s="38"/>
    </row>
    <row r="59" spans="1:5" ht="12.75">
      <c r="A59" s="46" t="s">
        <v>101</v>
      </c>
      <c r="B59" s="40" t="s">
        <v>102</v>
      </c>
      <c r="C59" s="39">
        <v>44</v>
      </c>
      <c r="D59" s="42">
        <f>D56-D57-D58</f>
        <v>62427.25000000018</v>
      </c>
      <c r="E59" s="42">
        <f>E56-E57-E58</f>
        <v>-34314.06999999965</v>
      </c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3" spans="1:5" ht="12.75">
      <c r="A63" s="25" t="s">
        <v>103</v>
      </c>
      <c r="C63" s="26" t="s">
        <v>104</v>
      </c>
      <c r="E63" s="25" t="s">
        <v>105</v>
      </c>
    </row>
  </sheetData>
  <mergeCells count="8">
    <mergeCell ref="C2:E2"/>
    <mergeCell ref="C3:E3"/>
    <mergeCell ref="A6:B6"/>
    <mergeCell ref="B10:D10"/>
    <mergeCell ref="B11:D11"/>
    <mergeCell ref="B12:D12"/>
    <mergeCell ref="A14:C15"/>
    <mergeCell ref="D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9">
      <selection activeCell="D18" sqref="D18"/>
    </sheetView>
  </sheetViews>
  <sheetFormatPr defaultColWidth="9.140625" defaultRowHeight="12.75"/>
  <cols>
    <col min="1" max="1" width="5.57421875" style="0" customWidth="1"/>
    <col min="2" max="2" width="41.140625" style="0" customWidth="1"/>
    <col min="3" max="3" width="6.8515625" style="0" customWidth="1"/>
    <col min="4" max="4" width="14.421875" style="0" customWidth="1"/>
    <col min="5" max="5" width="14.57421875" style="0" customWidth="1"/>
  </cols>
  <sheetData>
    <row r="1" spans="1:5" ht="12.75">
      <c r="A1" s="27" t="s">
        <v>0</v>
      </c>
      <c r="B1" s="27"/>
      <c r="C1" s="27" t="s">
        <v>1</v>
      </c>
      <c r="D1" s="27"/>
      <c r="E1" s="27"/>
    </row>
    <row r="2" spans="1:5" ht="12.75">
      <c r="A2" s="27" t="s">
        <v>2</v>
      </c>
      <c r="B2" s="27"/>
      <c r="C2" s="65" t="s">
        <v>3</v>
      </c>
      <c r="D2" s="65"/>
      <c r="E2" s="65"/>
    </row>
    <row r="3" spans="1:5" ht="12.75">
      <c r="A3" s="27"/>
      <c r="B3" s="27"/>
      <c r="C3" s="65" t="s">
        <v>4</v>
      </c>
      <c r="D3" s="65"/>
      <c r="E3" s="65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66" t="s">
        <v>107</v>
      </c>
      <c r="B6" s="66"/>
      <c r="C6" s="27"/>
      <c r="D6" s="27"/>
      <c r="E6" s="27"/>
    </row>
    <row r="7" spans="1:5" ht="12.75">
      <c r="A7" s="27" t="s">
        <v>6</v>
      </c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65" t="s">
        <v>7</v>
      </c>
      <c r="C10" s="65"/>
      <c r="D10" s="65"/>
      <c r="E10" s="27"/>
    </row>
    <row r="11" spans="1:5" ht="12.75">
      <c r="A11" s="27"/>
      <c r="B11" s="65" t="s">
        <v>132</v>
      </c>
      <c r="C11" s="65"/>
      <c r="D11" s="65"/>
      <c r="E11" s="27"/>
    </row>
    <row r="12" spans="1:5" ht="12.75">
      <c r="A12" s="27"/>
      <c r="B12" s="67" t="s">
        <v>106</v>
      </c>
      <c r="C12" s="67"/>
      <c r="D12" s="67"/>
      <c r="E12" s="27"/>
    </row>
    <row r="13" spans="1:5" ht="12.75">
      <c r="A13" s="27"/>
      <c r="B13" s="28"/>
      <c r="C13" s="28"/>
      <c r="D13" s="28"/>
      <c r="E13" s="27"/>
    </row>
    <row r="14" spans="1:5" ht="12.75">
      <c r="A14" s="68" t="s">
        <v>9</v>
      </c>
      <c r="B14" s="68"/>
      <c r="C14" s="68"/>
      <c r="D14" s="68" t="s">
        <v>10</v>
      </c>
      <c r="E14" s="68"/>
    </row>
    <row r="15" spans="1:5" ht="12.75">
      <c r="A15" s="68"/>
      <c r="B15" s="68"/>
      <c r="C15" s="68"/>
      <c r="D15" s="29" t="s">
        <v>11</v>
      </c>
      <c r="E15" s="29" t="s">
        <v>12</v>
      </c>
    </row>
    <row r="16" spans="1:5" ht="24">
      <c r="A16" s="31" t="s">
        <v>13</v>
      </c>
      <c r="B16" s="32" t="s">
        <v>108</v>
      </c>
      <c r="C16" s="33" t="s">
        <v>15</v>
      </c>
      <c r="D16" s="34">
        <f>D17+D19+D20+D21+D22</f>
        <v>6015858</v>
      </c>
      <c r="E16" s="34">
        <f>E17+E19+E20+E21+E22</f>
        <v>6420923.11</v>
      </c>
    </row>
    <row r="17" spans="1:5" ht="12.75">
      <c r="A17" s="35" t="s">
        <v>18</v>
      </c>
      <c r="B17" s="36" t="s">
        <v>19</v>
      </c>
      <c r="C17" s="37" t="s">
        <v>17</v>
      </c>
      <c r="D17" s="38">
        <f>1729809+2518572+1767477</f>
        <v>6015858</v>
      </c>
      <c r="E17" s="38">
        <f>1685734+2711959+2023230.11</f>
        <v>6420923.11</v>
      </c>
    </row>
    <row r="18" spans="1:5" ht="36">
      <c r="A18" s="35" t="s">
        <v>109</v>
      </c>
      <c r="B18" s="30" t="s">
        <v>110</v>
      </c>
      <c r="C18" s="37" t="s">
        <v>20</v>
      </c>
      <c r="D18" s="38">
        <f>1729809+2518572+1767477</f>
        <v>6015858</v>
      </c>
      <c r="E18" s="38">
        <f>1685734+2624331+1947359</f>
        <v>6257424</v>
      </c>
    </row>
    <row r="19" spans="1:5" ht="24">
      <c r="A19" s="35" t="s">
        <v>21</v>
      </c>
      <c r="B19" s="30" t="s">
        <v>111</v>
      </c>
      <c r="C19" s="37" t="s">
        <v>23</v>
      </c>
      <c r="D19" s="38"/>
      <c r="E19" s="38"/>
    </row>
    <row r="20" spans="1:5" ht="24">
      <c r="A20" s="35" t="s">
        <v>24</v>
      </c>
      <c r="B20" s="30" t="s">
        <v>25</v>
      </c>
      <c r="C20" s="37" t="s">
        <v>26</v>
      </c>
      <c r="D20" s="38"/>
      <c r="E20" s="38"/>
    </row>
    <row r="21" spans="1:5" ht="12.75">
      <c r="A21" s="35" t="s">
        <v>27</v>
      </c>
      <c r="B21" s="36" t="s">
        <v>28</v>
      </c>
      <c r="C21" s="37" t="s">
        <v>29</v>
      </c>
      <c r="D21" s="38"/>
      <c r="E21" s="38"/>
    </row>
    <row r="22" spans="1:5" ht="12.75">
      <c r="A22" s="35" t="s">
        <v>43</v>
      </c>
      <c r="B22" s="36" t="s">
        <v>112</v>
      </c>
      <c r="C22" s="37" t="s">
        <v>32</v>
      </c>
      <c r="D22" s="38"/>
      <c r="E22" s="38"/>
    </row>
    <row r="23" spans="1:5" ht="12.75">
      <c r="A23" s="39" t="s">
        <v>30</v>
      </c>
      <c r="B23" s="40" t="s">
        <v>31</v>
      </c>
      <c r="C23" s="41" t="s">
        <v>34</v>
      </c>
      <c r="D23" s="42">
        <f>D24+D25+D26+D27+D28+D29+D30+D31+D32+D33+D34</f>
        <v>6409256.35</v>
      </c>
      <c r="E23" s="42">
        <f>E24+E25+E26+E27+E28+E29+E30+E31+E32+E33+E34</f>
        <v>6664489.790000001</v>
      </c>
    </row>
    <row r="24" spans="1:5" ht="12.75">
      <c r="A24" s="35" t="s">
        <v>18</v>
      </c>
      <c r="B24" s="36" t="s">
        <v>33</v>
      </c>
      <c r="C24" s="37" t="s">
        <v>36</v>
      </c>
      <c r="D24" s="38">
        <f>56949.02+21986.69+16178.2</f>
        <v>95113.90999999999</v>
      </c>
      <c r="E24" s="38">
        <f>60497.15+25723.84+26637.37</f>
        <v>112858.36</v>
      </c>
    </row>
    <row r="25" spans="1:5" ht="12.75">
      <c r="A25" s="35" t="s">
        <v>21</v>
      </c>
      <c r="B25" s="36" t="s">
        <v>35</v>
      </c>
      <c r="C25" s="37" t="s">
        <v>38</v>
      </c>
      <c r="D25" s="38">
        <f>259072.92+236756.79+181259.44</f>
        <v>677089.15</v>
      </c>
      <c r="E25" s="38">
        <f>227405.74+223974.57+187669.65</f>
        <v>639049.96</v>
      </c>
    </row>
    <row r="26" spans="1:5" ht="12.75">
      <c r="A26" s="35" t="s">
        <v>24</v>
      </c>
      <c r="B26" s="36" t="s">
        <v>37</v>
      </c>
      <c r="C26" s="37" t="s">
        <v>40</v>
      </c>
      <c r="D26" s="38">
        <f>215214.97+115461.54+96585.49</f>
        <v>427262</v>
      </c>
      <c r="E26" s="38">
        <f>153839.41+68290.12+46279.74</f>
        <v>268409.27</v>
      </c>
    </row>
    <row r="27" spans="1:5" ht="12.75">
      <c r="A27" s="35" t="s">
        <v>27</v>
      </c>
      <c r="B27" s="36" t="s">
        <v>113</v>
      </c>
      <c r="C27" s="37" t="s">
        <v>42</v>
      </c>
      <c r="D27" s="38">
        <v>0</v>
      </c>
      <c r="E27" s="38">
        <v>0</v>
      </c>
    </row>
    <row r="28" spans="1:5" ht="12.75">
      <c r="A28" s="35" t="s">
        <v>43</v>
      </c>
      <c r="B28" s="36" t="s">
        <v>44</v>
      </c>
      <c r="C28" s="37" t="s">
        <v>45</v>
      </c>
      <c r="D28" s="38">
        <f>1081602.79+1809417.9+1235361.95</f>
        <v>4126382.6399999997</v>
      </c>
      <c r="E28" s="38">
        <f>1135906.74+1925475.36+1431903.87</f>
        <v>4493285.970000001</v>
      </c>
    </row>
    <row r="29" spans="1:5" ht="12.75">
      <c r="A29" s="35" t="s">
        <v>46</v>
      </c>
      <c r="B29" s="36" t="s">
        <v>47</v>
      </c>
      <c r="C29" s="37" t="s">
        <v>48</v>
      </c>
      <c r="D29" s="38">
        <f>291645.94+463345.16+314620.39</f>
        <v>1069611.49</v>
      </c>
      <c r="E29" s="38">
        <f>292388.04+486856.65+357658.21</f>
        <v>1136902.9</v>
      </c>
    </row>
    <row r="30" spans="1:5" ht="12.75">
      <c r="A30" s="35" t="s">
        <v>49</v>
      </c>
      <c r="B30" s="36" t="s">
        <v>50</v>
      </c>
      <c r="C30" s="37" t="s">
        <v>51</v>
      </c>
      <c r="D30" s="38">
        <f>1714.3+6971.11+5111.75</f>
        <v>13797.16</v>
      </c>
      <c r="E30" s="38">
        <f>1835.5+7382.96+4764.87</f>
        <v>13983.329999999998</v>
      </c>
    </row>
    <row r="31" spans="1:5" ht="12.75">
      <c r="A31" s="35" t="s">
        <v>52</v>
      </c>
      <c r="B31" s="36" t="s">
        <v>53</v>
      </c>
      <c r="C31" s="37" t="s">
        <v>54</v>
      </c>
      <c r="D31" s="38"/>
      <c r="E31" s="38">
        <v>0</v>
      </c>
    </row>
    <row r="32" spans="1:5" ht="12.75">
      <c r="A32" s="35" t="s">
        <v>114</v>
      </c>
      <c r="B32" s="36" t="s">
        <v>115</v>
      </c>
      <c r="C32" s="37" t="s">
        <v>57</v>
      </c>
      <c r="D32" s="38"/>
      <c r="E32" s="38"/>
    </row>
    <row r="33" spans="1:5" ht="12.75">
      <c r="A33" s="35" t="s">
        <v>116</v>
      </c>
      <c r="B33" s="36" t="s">
        <v>117</v>
      </c>
      <c r="C33" s="37" t="s">
        <v>60</v>
      </c>
      <c r="D33" s="38"/>
      <c r="E33" s="38"/>
    </row>
    <row r="34" spans="1:5" ht="12.75">
      <c r="A34" s="35" t="s">
        <v>118</v>
      </c>
      <c r="B34" s="36" t="s">
        <v>119</v>
      </c>
      <c r="C34" s="37" t="s">
        <v>62</v>
      </c>
      <c r="D34" s="38"/>
      <c r="E34" s="38">
        <v>0</v>
      </c>
    </row>
    <row r="35" spans="1:5" ht="12.75">
      <c r="A35" s="39" t="s">
        <v>55</v>
      </c>
      <c r="B35" s="40" t="s">
        <v>56</v>
      </c>
      <c r="C35" s="41" t="s">
        <v>65</v>
      </c>
      <c r="D35" s="42">
        <f>D16-D23</f>
        <v>-393398.3499999996</v>
      </c>
      <c r="E35" s="42">
        <f>E16-E23</f>
        <v>-243566.68000000063</v>
      </c>
    </row>
    <row r="36" spans="1:5" ht="12.75">
      <c r="A36" s="39" t="s">
        <v>58</v>
      </c>
      <c r="B36" s="40" t="s">
        <v>59</v>
      </c>
      <c r="C36" s="41" t="s">
        <v>67</v>
      </c>
      <c r="D36" s="42">
        <f>D37+D38+D39+D40</f>
        <v>118929.26999999999</v>
      </c>
      <c r="E36" s="42">
        <f>E37+E38+E39+E40</f>
        <v>130039.19</v>
      </c>
    </row>
    <row r="37" spans="1:5" ht="12.75">
      <c r="A37" s="35" t="s">
        <v>18</v>
      </c>
      <c r="B37" s="36" t="s">
        <v>61</v>
      </c>
      <c r="C37" s="37" t="s">
        <v>70</v>
      </c>
      <c r="D37" s="38"/>
      <c r="E37" s="38"/>
    </row>
    <row r="38" spans="1:5" ht="12.75">
      <c r="A38" s="35" t="s">
        <v>63</v>
      </c>
      <c r="B38" s="36" t="s">
        <v>64</v>
      </c>
      <c r="C38" s="37" t="s">
        <v>72</v>
      </c>
      <c r="D38" s="38"/>
      <c r="E38" s="38"/>
    </row>
    <row r="39" spans="1:5" ht="12.75">
      <c r="A39" s="35" t="s">
        <v>24</v>
      </c>
      <c r="B39" s="36" t="s">
        <v>120</v>
      </c>
      <c r="C39" s="37" t="s">
        <v>74</v>
      </c>
      <c r="D39" s="38">
        <f>56949.02+21986.69+16178.2</f>
        <v>95113.90999999999</v>
      </c>
      <c r="E39" s="38">
        <f>60497.15+25723.84+26637.37</f>
        <v>112858.36</v>
      </c>
    </row>
    <row r="40" spans="1:5" ht="12.75">
      <c r="A40" s="35" t="s">
        <v>27</v>
      </c>
      <c r="B40" s="36" t="s">
        <v>66</v>
      </c>
      <c r="C40" s="37" t="s">
        <v>76</v>
      </c>
      <c r="D40" s="38">
        <f>23815.36</f>
        <v>23815.36</v>
      </c>
      <c r="E40" s="38">
        <f>13912.83+3268</f>
        <v>17180.83</v>
      </c>
    </row>
    <row r="41" spans="1:5" ht="12.75">
      <c r="A41" s="39" t="s">
        <v>68</v>
      </c>
      <c r="B41" s="40" t="s">
        <v>69</v>
      </c>
      <c r="C41" s="41" t="s">
        <v>121</v>
      </c>
      <c r="D41" s="42">
        <f>D42+D43</f>
        <v>0</v>
      </c>
      <c r="E41" s="42">
        <f>E42+E43</f>
        <v>0</v>
      </c>
    </row>
    <row r="42" spans="1:5" ht="36">
      <c r="A42" s="35" t="s">
        <v>18</v>
      </c>
      <c r="B42" s="30" t="s">
        <v>122</v>
      </c>
      <c r="C42" s="37" t="s">
        <v>123</v>
      </c>
      <c r="D42" s="38"/>
      <c r="E42" s="38">
        <v>0</v>
      </c>
    </row>
    <row r="43" spans="1:5" ht="12.75">
      <c r="A43" s="35" t="s">
        <v>21</v>
      </c>
      <c r="B43" s="36" t="s">
        <v>69</v>
      </c>
      <c r="C43" s="37" t="s">
        <v>124</v>
      </c>
      <c r="D43" s="38">
        <v>0</v>
      </c>
      <c r="E43" s="38">
        <v>0</v>
      </c>
    </row>
    <row r="44" spans="1:5" ht="12.75">
      <c r="A44" s="39" t="s">
        <v>77</v>
      </c>
      <c r="B44" s="40" t="s">
        <v>78</v>
      </c>
      <c r="C44" s="39">
        <v>29</v>
      </c>
      <c r="D44" s="42">
        <f>D35+D36-D41</f>
        <v>-274469.0799999996</v>
      </c>
      <c r="E44" s="42">
        <f>E35+E36-E41</f>
        <v>-113527.49000000063</v>
      </c>
    </row>
    <row r="45" spans="1:5" ht="12.75">
      <c r="A45" s="39" t="s">
        <v>79</v>
      </c>
      <c r="B45" s="40" t="s">
        <v>80</v>
      </c>
      <c r="C45" s="39">
        <v>30</v>
      </c>
      <c r="D45" s="42">
        <f>D46+D47+D48</f>
        <v>320814.41</v>
      </c>
      <c r="E45" s="42">
        <f>E46+E47+E48</f>
        <v>132272.02</v>
      </c>
    </row>
    <row r="46" spans="1:5" ht="12.75">
      <c r="A46" s="43" t="s">
        <v>18</v>
      </c>
      <c r="B46" s="36" t="s">
        <v>125</v>
      </c>
      <c r="C46" s="35">
        <v>31</v>
      </c>
      <c r="D46" s="38"/>
      <c r="E46" s="38"/>
    </row>
    <row r="47" spans="1:5" ht="12.75">
      <c r="A47" s="43" t="s">
        <v>21</v>
      </c>
      <c r="B47" s="36" t="s">
        <v>126</v>
      </c>
      <c r="C47" s="35">
        <v>32</v>
      </c>
      <c r="D47" s="38">
        <f>1901.52+3264.02+2152.14</f>
        <v>7317.68</v>
      </c>
      <c r="E47" s="38">
        <f>2019.18+3486.43+4245.41</f>
        <v>9751.02</v>
      </c>
    </row>
    <row r="48" spans="1:5" ht="12.75">
      <c r="A48" s="35" t="s">
        <v>24</v>
      </c>
      <c r="B48" s="36" t="s">
        <v>85</v>
      </c>
      <c r="C48" s="35">
        <v>33</v>
      </c>
      <c r="D48" s="38">
        <f>130574.49+105306.88+77615.36</f>
        <v>313496.73</v>
      </c>
      <c r="E48" s="38">
        <f>122521</f>
        <v>122521</v>
      </c>
    </row>
    <row r="49" spans="1:5" ht="12.75">
      <c r="A49" s="39" t="s">
        <v>86</v>
      </c>
      <c r="B49" s="40" t="s">
        <v>87</v>
      </c>
      <c r="C49" s="39">
        <v>34</v>
      </c>
      <c r="D49" s="42">
        <f>D50+D51</f>
        <v>0</v>
      </c>
      <c r="E49" s="42">
        <f>E50+E51</f>
        <v>0</v>
      </c>
    </row>
    <row r="50" spans="1:5" ht="12.75">
      <c r="A50" s="43" t="s">
        <v>18</v>
      </c>
      <c r="B50" s="44" t="s">
        <v>126</v>
      </c>
      <c r="C50" s="35">
        <v>35</v>
      </c>
      <c r="D50" s="38">
        <v>0</v>
      </c>
      <c r="E50" s="38">
        <v>0</v>
      </c>
    </row>
    <row r="51" spans="1:5" ht="12.75">
      <c r="A51" s="35" t="s">
        <v>21</v>
      </c>
      <c r="B51" s="44" t="s">
        <v>85</v>
      </c>
      <c r="C51" s="35">
        <v>36</v>
      </c>
      <c r="D51" s="38"/>
      <c r="E51" s="38"/>
    </row>
    <row r="52" spans="1:5" ht="12.75">
      <c r="A52" s="39" t="s">
        <v>18</v>
      </c>
      <c r="B52" s="40" t="s">
        <v>90</v>
      </c>
      <c r="C52" s="39">
        <v>37</v>
      </c>
      <c r="D52" s="42">
        <f>D44+D45-D49</f>
        <v>46345.330000000366</v>
      </c>
      <c r="E52" s="42">
        <f>E44+E45-E49</f>
        <v>18744.52999999936</v>
      </c>
    </row>
    <row r="53" spans="1:5" ht="12.75">
      <c r="A53" s="39" t="s">
        <v>91</v>
      </c>
      <c r="B53" s="40" t="s">
        <v>92</v>
      </c>
      <c r="C53" s="35">
        <v>38</v>
      </c>
      <c r="D53" s="38"/>
      <c r="E53" s="38"/>
    </row>
    <row r="54" spans="1:5" ht="12.75">
      <c r="A54" s="35" t="s">
        <v>18</v>
      </c>
      <c r="B54" s="44" t="s">
        <v>93</v>
      </c>
      <c r="C54" s="35">
        <v>39</v>
      </c>
      <c r="D54" s="38"/>
      <c r="E54" s="38"/>
    </row>
    <row r="55" spans="1:5" ht="12.75">
      <c r="A55" s="45" t="s">
        <v>21</v>
      </c>
      <c r="B55" s="44" t="s">
        <v>94</v>
      </c>
      <c r="C55" s="35">
        <v>40</v>
      </c>
      <c r="D55" s="38"/>
      <c r="E55" s="38"/>
    </row>
    <row r="56" spans="1:5" ht="12.75">
      <c r="A56" s="46" t="s">
        <v>95</v>
      </c>
      <c r="B56" s="47" t="s">
        <v>96</v>
      </c>
      <c r="C56" s="39">
        <v>41</v>
      </c>
      <c r="D56" s="42">
        <f>D52+D53</f>
        <v>46345.330000000366</v>
      </c>
      <c r="E56" s="42">
        <f>E52+E53</f>
        <v>18744.52999999936</v>
      </c>
    </row>
    <row r="57" spans="1:5" ht="12.75">
      <c r="A57" s="46" t="s">
        <v>97</v>
      </c>
      <c r="B57" s="47" t="s">
        <v>98</v>
      </c>
      <c r="C57" s="35">
        <v>42</v>
      </c>
      <c r="D57" s="38"/>
      <c r="E57" s="38"/>
    </row>
    <row r="58" spans="1:5" ht="36">
      <c r="A58" s="46" t="s">
        <v>99</v>
      </c>
      <c r="B58" s="48" t="s">
        <v>127</v>
      </c>
      <c r="C58" s="35">
        <v>43</v>
      </c>
      <c r="D58" s="38"/>
      <c r="E58" s="38"/>
    </row>
    <row r="59" spans="1:5" ht="12.75">
      <c r="A59" s="46" t="s">
        <v>101</v>
      </c>
      <c r="B59" s="40" t="s">
        <v>102</v>
      </c>
      <c r="C59" s="39">
        <v>44</v>
      </c>
      <c r="D59" s="42">
        <f>D56-D57-D58</f>
        <v>46345.330000000366</v>
      </c>
      <c r="E59" s="42">
        <f>E56-E57-E58</f>
        <v>18744.52999999936</v>
      </c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3" spans="1:5" ht="12.75">
      <c r="A63" s="25" t="s">
        <v>103</v>
      </c>
      <c r="C63" s="26" t="s">
        <v>104</v>
      </c>
      <c r="E63" s="25" t="s">
        <v>105</v>
      </c>
    </row>
  </sheetData>
  <mergeCells count="8">
    <mergeCell ref="C2:E2"/>
    <mergeCell ref="C3:E3"/>
    <mergeCell ref="A6:B6"/>
    <mergeCell ref="B10:D10"/>
    <mergeCell ref="B11:D11"/>
    <mergeCell ref="B12:D12"/>
    <mergeCell ref="A14:C15"/>
    <mergeCell ref="D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28">
      <selection activeCell="A1" sqref="A1:E63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7109375" style="0" customWidth="1"/>
    <col min="4" max="4" width="12.140625" style="0" customWidth="1"/>
    <col min="5" max="5" width="13.140625" style="0" customWidth="1"/>
  </cols>
  <sheetData>
    <row r="1" spans="1:5" ht="12.75">
      <c r="A1" s="27" t="s">
        <v>0</v>
      </c>
      <c r="B1" s="27"/>
      <c r="C1" s="27" t="s">
        <v>1</v>
      </c>
      <c r="D1" s="27"/>
      <c r="E1" s="27"/>
    </row>
    <row r="2" spans="1:5" ht="12.75">
      <c r="A2" s="27" t="s">
        <v>2</v>
      </c>
      <c r="B2" s="27"/>
      <c r="C2" s="65" t="s">
        <v>3</v>
      </c>
      <c r="D2" s="65"/>
      <c r="E2" s="65"/>
    </row>
    <row r="3" spans="1:5" ht="12.75">
      <c r="A3" s="27"/>
      <c r="B3" s="27"/>
      <c r="C3" s="65" t="s">
        <v>4</v>
      </c>
      <c r="D3" s="65"/>
      <c r="E3" s="65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66" t="s">
        <v>107</v>
      </c>
      <c r="B6" s="66"/>
      <c r="C6" s="27"/>
      <c r="D6" s="27"/>
      <c r="E6" s="27"/>
    </row>
    <row r="7" spans="1:5" ht="12.75">
      <c r="A7" s="27" t="s">
        <v>6</v>
      </c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65" t="s">
        <v>7</v>
      </c>
      <c r="C10" s="65"/>
      <c r="D10" s="65"/>
      <c r="E10" s="27"/>
    </row>
    <row r="11" spans="1:5" ht="12.75">
      <c r="A11" s="27"/>
      <c r="B11" s="65" t="s">
        <v>130</v>
      </c>
      <c r="C11" s="65"/>
      <c r="D11" s="65"/>
      <c r="E11" s="27"/>
    </row>
    <row r="12" spans="1:5" ht="12.75">
      <c r="A12" s="27"/>
      <c r="B12" s="67" t="s">
        <v>106</v>
      </c>
      <c r="C12" s="67"/>
      <c r="D12" s="67"/>
      <c r="E12" s="27"/>
    </row>
    <row r="13" spans="1:5" ht="12.75">
      <c r="A13" s="27"/>
      <c r="B13" s="28"/>
      <c r="C13" s="28"/>
      <c r="D13" s="28"/>
      <c r="E13" s="27"/>
    </row>
    <row r="14" spans="1:5" ht="12.75">
      <c r="A14" s="68" t="s">
        <v>9</v>
      </c>
      <c r="B14" s="68"/>
      <c r="C14" s="68"/>
      <c r="D14" s="68" t="s">
        <v>10</v>
      </c>
      <c r="E14" s="68"/>
    </row>
    <row r="15" spans="1:5" ht="12.75">
      <c r="A15" s="68"/>
      <c r="B15" s="68"/>
      <c r="C15" s="68"/>
      <c r="D15" s="29" t="s">
        <v>11</v>
      </c>
      <c r="E15" s="29" t="s">
        <v>12</v>
      </c>
    </row>
    <row r="16" spans="1:5" ht="24">
      <c r="A16" s="31" t="s">
        <v>13</v>
      </c>
      <c r="B16" s="32" t="s">
        <v>108</v>
      </c>
      <c r="C16" s="33" t="s">
        <v>15</v>
      </c>
      <c r="D16" s="34">
        <f>D17+D19+D20+D21+D22</f>
        <v>1709935</v>
      </c>
      <c r="E16" s="34">
        <f>E17+E19+E20+E21+E22</f>
        <v>1898512</v>
      </c>
    </row>
    <row r="17" spans="1:5" ht="12.75">
      <c r="A17" s="35" t="s">
        <v>18</v>
      </c>
      <c r="B17" s="36" t="s">
        <v>19</v>
      </c>
      <c r="C17" s="37" t="s">
        <v>17</v>
      </c>
      <c r="D17" s="38">
        <v>1709935</v>
      </c>
      <c r="E17" s="38">
        <v>1898512</v>
      </c>
    </row>
    <row r="18" spans="1:5" ht="36">
      <c r="A18" s="35" t="s">
        <v>109</v>
      </c>
      <c r="B18" s="30" t="s">
        <v>110</v>
      </c>
      <c r="C18" s="37" t="s">
        <v>20</v>
      </c>
      <c r="D18" s="38">
        <v>1649931</v>
      </c>
      <c r="E18" s="38">
        <v>1828916</v>
      </c>
    </row>
    <row r="19" spans="1:5" ht="24">
      <c r="A19" s="35" t="s">
        <v>21</v>
      </c>
      <c r="B19" s="30" t="s">
        <v>111</v>
      </c>
      <c r="C19" s="37" t="s">
        <v>23</v>
      </c>
      <c r="D19" s="38"/>
      <c r="E19" s="38"/>
    </row>
    <row r="20" spans="1:5" ht="24">
      <c r="A20" s="35" t="s">
        <v>24</v>
      </c>
      <c r="B20" s="30" t="s">
        <v>25</v>
      </c>
      <c r="C20" s="37" t="s">
        <v>26</v>
      </c>
      <c r="D20" s="38"/>
      <c r="E20" s="38"/>
    </row>
    <row r="21" spans="1:5" ht="12.75">
      <c r="A21" s="35" t="s">
        <v>27</v>
      </c>
      <c r="B21" s="36" t="s">
        <v>28</v>
      </c>
      <c r="C21" s="37" t="s">
        <v>29</v>
      </c>
      <c r="D21" s="38"/>
      <c r="E21" s="38"/>
    </row>
    <row r="22" spans="1:5" ht="12.75">
      <c r="A22" s="35" t="s">
        <v>43</v>
      </c>
      <c r="B22" s="36" t="s">
        <v>112</v>
      </c>
      <c r="C22" s="37" t="s">
        <v>32</v>
      </c>
      <c r="D22" s="38"/>
      <c r="E22" s="38"/>
    </row>
    <row r="23" spans="1:5" ht="12.75">
      <c r="A23" s="39" t="s">
        <v>30</v>
      </c>
      <c r="B23" s="40" t="s">
        <v>31</v>
      </c>
      <c r="C23" s="41" t="s">
        <v>34</v>
      </c>
      <c r="D23" s="42">
        <f>D24+D25+D26+D27+D28+D29+D30+D31+D32+D33+D34</f>
        <v>1783862.31</v>
      </c>
      <c r="E23" s="42">
        <f>E24+E25+E26+E27+E28+E29+E30+E31+E32+E33+E34</f>
        <v>1938412.5299999998</v>
      </c>
    </row>
    <row r="24" spans="1:5" ht="12.75">
      <c r="A24" s="35" t="s">
        <v>18</v>
      </c>
      <c r="B24" s="36" t="s">
        <v>33</v>
      </c>
      <c r="C24" s="37" t="s">
        <v>36</v>
      </c>
      <c r="D24" s="38">
        <v>56874.82</v>
      </c>
      <c r="E24" s="38">
        <v>71593</v>
      </c>
    </row>
    <row r="25" spans="1:5" ht="12.75">
      <c r="A25" s="35" t="s">
        <v>21</v>
      </c>
      <c r="B25" s="36" t="s">
        <v>35</v>
      </c>
      <c r="C25" s="37" t="s">
        <v>38</v>
      </c>
      <c r="D25" s="38">
        <v>229513.61</v>
      </c>
      <c r="E25" s="38">
        <v>204736.04</v>
      </c>
    </row>
    <row r="26" spans="1:5" ht="12.75">
      <c r="A26" s="35" t="s">
        <v>24</v>
      </c>
      <c r="B26" s="36" t="s">
        <v>37</v>
      </c>
      <c r="C26" s="37" t="s">
        <v>40</v>
      </c>
      <c r="D26" s="38">
        <v>56631.7</v>
      </c>
      <c r="E26" s="38">
        <v>49316.67</v>
      </c>
    </row>
    <row r="27" spans="1:5" ht="12.75">
      <c r="A27" s="35" t="s">
        <v>27</v>
      </c>
      <c r="B27" s="36" t="s">
        <v>113</v>
      </c>
      <c r="C27" s="37" t="s">
        <v>42</v>
      </c>
      <c r="D27" s="38">
        <v>0</v>
      </c>
      <c r="E27" s="38">
        <v>0</v>
      </c>
    </row>
    <row r="28" spans="1:5" ht="12.75">
      <c r="A28" s="35" t="s">
        <v>43</v>
      </c>
      <c r="B28" s="36" t="s">
        <v>44</v>
      </c>
      <c r="C28" s="37" t="s">
        <v>45</v>
      </c>
      <c r="D28" s="38">
        <v>1130135.22</v>
      </c>
      <c r="E28" s="38">
        <v>1265805.47</v>
      </c>
    </row>
    <row r="29" spans="1:5" ht="12.75">
      <c r="A29" s="35" t="s">
        <v>46</v>
      </c>
      <c r="B29" s="36" t="s">
        <v>47</v>
      </c>
      <c r="C29" s="37" t="s">
        <v>48</v>
      </c>
      <c r="D29" s="38">
        <v>299561.06</v>
      </c>
      <c r="E29" s="38">
        <v>327713.66</v>
      </c>
    </row>
    <row r="30" spans="1:5" ht="12.75">
      <c r="A30" s="35" t="s">
        <v>49</v>
      </c>
      <c r="B30" s="36" t="s">
        <v>50</v>
      </c>
      <c r="C30" s="37" t="s">
        <v>51</v>
      </c>
      <c r="D30" s="38">
        <v>11145.9</v>
      </c>
      <c r="E30" s="38">
        <v>19247.69</v>
      </c>
    </row>
    <row r="31" spans="1:5" ht="12.75">
      <c r="A31" s="35" t="s">
        <v>52</v>
      </c>
      <c r="B31" s="36" t="s">
        <v>53</v>
      </c>
      <c r="C31" s="37" t="s">
        <v>54</v>
      </c>
      <c r="D31" s="38"/>
      <c r="E31" s="38">
        <v>0</v>
      </c>
    </row>
    <row r="32" spans="1:5" ht="12.75">
      <c r="A32" s="35" t="s">
        <v>114</v>
      </c>
      <c r="B32" s="36" t="s">
        <v>115</v>
      </c>
      <c r="C32" s="37" t="s">
        <v>57</v>
      </c>
      <c r="D32" s="38"/>
      <c r="E32" s="38"/>
    </row>
    <row r="33" spans="1:5" ht="12.75">
      <c r="A33" s="35" t="s">
        <v>116</v>
      </c>
      <c r="B33" s="36" t="s">
        <v>117</v>
      </c>
      <c r="C33" s="37" t="s">
        <v>60</v>
      </c>
      <c r="D33" s="38"/>
      <c r="E33" s="38"/>
    </row>
    <row r="34" spans="1:5" ht="12.75">
      <c r="A34" s="35" t="s">
        <v>118</v>
      </c>
      <c r="B34" s="36" t="s">
        <v>119</v>
      </c>
      <c r="C34" s="37" t="s">
        <v>62</v>
      </c>
      <c r="D34" s="38"/>
      <c r="E34" s="38">
        <v>0</v>
      </c>
    </row>
    <row r="35" spans="1:5" ht="12.75">
      <c r="A35" s="39" t="s">
        <v>55</v>
      </c>
      <c r="B35" s="40" t="s">
        <v>56</v>
      </c>
      <c r="C35" s="41" t="s">
        <v>65</v>
      </c>
      <c r="D35" s="42">
        <f>D16-D23</f>
        <v>-73927.31000000006</v>
      </c>
      <c r="E35" s="42">
        <f>E16-E23</f>
        <v>-39900.529999999795</v>
      </c>
    </row>
    <row r="36" spans="1:5" ht="12.75">
      <c r="A36" s="39" t="s">
        <v>58</v>
      </c>
      <c r="B36" s="40" t="s">
        <v>59</v>
      </c>
      <c r="C36" s="41" t="s">
        <v>67</v>
      </c>
      <c r="D36" s="42">
        <f>D37+D38+D39+D40</f>
        <v>77421.34</v>
      </c>
      <c r="E36" s="42">
        <f>E37+E38+E39+E40</f>
        <v>91140.72</v>
      </c>
    </row>
    <row r="37" spans="1:5" ht="12.75">
      <c r="A37" s="35" t="s">
        <v>18</v>
      </c>
      <c r="B37" s="36" t="s">
        <v>61</v>
      </c>
      <c r="C37" s="37" t="s">
        <v>70</v>
      </c>
      <c r="D37" s="38"/>
      <c r="E37" s="38"/>
    </row>
    <row r="38" spans="1:5" ht="12.75">
      <c r="A38" s="35" t="s">
        <v>63</v>
      </c>
      <c r="B38" s="36" t="s">
        <v>64</v>
      </c>
      <c r="C38" s="37" t="s">
        <v>72</v>
      </c>
      <c r="D38" s="38"/>
      <c r="E38" s="38"/>
    </row>
    <row r="39" spans="1:5" ht="12.75">
      <c r="A39" s="35" t="s">
        <v>24</v>
      </c>
      <c r="B39" s="36" t="s">
        <v>120</v>
      </c>
      <c r="C39" s="37" t="s">
        <v>74</v>
      </c>
      <c r="D39" s="38">
        <v>56874.82</v>
      </c>
      <c r="E39" s="38">
        <v>71593</v>
      </c>
    </row>
    <row r="40" spans="1:5" ht="12.75">
      <c r="A40" s="35" t="s">
        <v>27</v>
      </c>
      <c r="B40" s="36" t="s">
        <v>66</v>
      </c>
      <c r="C40" s="37" t="s">
        <v>76</v>
      </c>
      <c r="D40" s="38">
        <v>20546.52</v>
      </c>
      <c r="E40" s="38">
        <v>19547.72</v>
      </c>
    </row>
    <row r="41" spans="1:5" ht="12.75">
      <c r="A41" s="39" t="s">
        <v>68</v>
      </c>
      <c r="B41" s="40" t="s">
        <v>69</v>
      </c>
      <c r="C41" s="41" t="s">
        <v>121</v>
      </c>
      <c r="D41" s="42">
        <f>D42+D43</f>
        <v>0</v>
      </c>
      <c r="E41" s="42">
        <f>E42+E43</f>
        <v>32519.31</v>
      </c>
    </row>
    <row r="42" spans="1:5" ht="36">
      <c r="A42" s="35" t="s">
        <v>18</v>
      </c>
      <c r="B42" s="30" t="s">
        <v>122</v>
      </c>
      <c r="C42" s="37" t="s">
        <v>123</v>
      </c>
      <c r="D42" s="38"/>
      <c r="E42" s="38">
        <v>0</v>
      </c>
    </row>
    <row r="43" spans="1:5" ht="12.75">
      <c r="A43" s="35" t="s">
        <v>21</v>
      </c>
      <c r="B43" s="36" t="s">
        <v>69</v>
      </c>
      <c r="C43" s="37" t="s">
        <v>124</v>
      </c>
      <c r="D43" s="38">
        <v>0</v>
      </c>
      <c r="E43" s="38">
        <v>32519.31</v>
      </c>
    </row>
    <row r="44" spans="1:5" ht="12.75">
      <c r="A44" s="39" t="s">
        <v>77</v>
      </c>
      <c r="B44" s="40" t="s">
        <v>78</v>
      </c>
      <c r="C44" s="39">
        <v>29</v>
      </c>
      <c r="D44" s="42">
        <f>D35+D36-D41</f>
        <v>3494.0299999999406</v>
      </c>
      <c r="E44" s="42">
        <f>E35+E36-E41</f>
        <v>18720.880000000205</v>
      </c>
    </row>
    <row r="45" spans="1:5" ht="12.75">
      <c r="A45" s="39" t="s">
        <v>79</v>
      </c>
      <c r="B45" s="40" t="s">
        <v>80</v>
      </c>
      <c r="C45" s="39">
        <v>30</v>
      </c>
      <c r="D45" s="42">
        <f>D46+D47+D48</f>
        <v>4288.31</v>
      </c>
      <c r="E45" s="42">
        <f>E46+E47+E48</f>
        <v>7470.38</v>
      </c>
    </row>
    <row r="46" spans="1:5" ht="12.75">
      <c r="A46" s="43" t="s">
        <v>18</v>
      </c>
      <c r="B46" s="36" t="s">
        <v>125</v>
      </c>
      <c r="C46" s="35">
        <v>31</v>
      </c>
      <c r="D46" s="38"/>
      <c r="E46" s="38"/>
    </row>
    <row r="47" spans="1:5" ht="12.75">
      <c r="A47" s="43" t="s">
        <v>21</v>
      </c>
      <c r="B47" s="36" t="s">
        <v>126</v>
      </c>
      <c r="C47" s="35">
        <v>32</v>
      </c>
      <c r="D47" s="38">
        <v>4288.31</v>
      </c>
      <c r="E47" s="38">
        <v>7470.38</v>
      </c>
    </row>
    <row r="48" spans="1:5" ht="12.75">
      <c r="A48" s="35" t="s">
        <v>24</v>
      </c>
      <c r="B48" s="36" t="s">
        <v>85</v>
      </c>
      <c r="C48" s="35">
        <v>33</v>
      </c>
      <c r="D48" s="38">
        <v>0</v>
      </c>
      <c r="E48" s="38">
        <v>0</v>
      </c>
    </row>
    <row r="49" spans="1:5" ht="12.75">
      <c r="A49" s="39" t="s">
        <v>86</v>
      </c>
      <c r="B49" s="40" t="s">
        <v>87</v>
      </c>
      <c r="C49" s="39">
        <v>34</v>
      </c>
      <c r="D49" s="42">
        <f>D50+D51</f>
        <v>0</v>
      </c>
      <c r="E49" s="42">
        <f>E50+E51</f>
        <v>0</v>
      </c>
    </row>
    <row r="50" spans="1:5" ht="12.75">
      <c r="A50" s="43" t="s">
        <v>18</v>
      </c>
      <c r="B50" s="44" t="s">
        <v>126</v>
      </c>
      <c r="C50" s="35">
        <v>35</v>
      </c>
      <c r="D50" s="38">
        <v>0</v>
      </c>
      <c r="E50" s="38">
        <v>0</v>
      </c>
    </row>
    <row r="51" spans="1:5" ht="12.75">
      <c r="A51" s="35" t="s">
        <v>21</v>
      </c>
      <c r="B51" s="44" t="s">
        <v>85</v>
      </c>
      <c r="C51" s="35">
        <v>36</v>
      </c>
      <c r="D51" s="38"/>
      <c r="E51" s="38"/>
    </row>
    <row r="52" spans="1:5" ht="12.75">
      <c r="A52" s="39" t="s">
        <v>18</v>
      </c>
      <c r="B52" s="40" t="s">
        <v>90</v>
      </c>
      <c r="C52" s="39">
        <v>37</v>
      </c>
      <c r="D52" s="42">
        <f>D44+D45-D49</f>
        <v>7782.339999999941</v>
      </c>
      <c r="E52" s="42">
        <f>E44+E45-E49</f>
        <v>26191.260000000206</v>
      </c>
    </row>
    <row r="53" spans="1:5" ht="12.75">
      <c r="A53" s="39" t="s">
        <v>91</v>
      </c>
      <c r="B53" s="40" t="s">
        <v>92</v>
      </c>
      <c r="C53" s="35">
        <v>38</v>
      </c>
      <c r="D53" s="38"/>
      <c r="E53" s="38"/>
    </row>
    <row r="54" spans="1:5" ht="12.75">
      <c r="A54" s="35" t="s">
        <v>18</v>
      </c>
      <c r="B54" s="44" t="s">
        <v>93</v>
      </c>
      <c r="C54" s="35">
        <v>39</v>
      </c>
      <c r="D54" s="38"/>
      <c r="E54" s="38"/>
    </row>
    <row r="55" spans="1:5" ht="12.75">
      <c r="A55" s="45" t="s">
        <v>21</v>
      </c>
      <c r="B55" s="44" t="s">
        <v>94</v>
      </c>
      <c r="C55" s="35">
        <v>40</v>
      </c>
      <c r="D55" s="38"/>
      <c r="E55" s="38"/>
    </row>
    <row r="56" spans="1:5" ht="12.75">
      <c r="A56" s="46" t="s">
        <v>95</v>
      </c>
      <c r="B56" s="47" t="s">
        <v>96</v>
      </c>
      <c r="C56" s="39">
        <v>41</v>
      </c>
      <c r="D56" s="42">
        <f>D52+D53</f>
        <v>7782.339999999941</v>
      </c>
      <c r="E56" s="42">
        <f>E52+E53</f>
        <v>26191.260000000206</v>
      </c>
    </row>
    <row r="57" spans="1:5" ht="12.75">
      <c r="A57" s="46" t="s">
        <v>97</v>
      </c>
      <c r="B57" s="47" t="s">
        <v>98</v>
      </c>
      <c r="C57" s="35">
        <v>42</v>
      </c>
      <c r="D57" s="38"/>
      <c r="E57" s="38"/>
    </row>
    <row r="58" spans="1:5" ht="36">
      <c r="A58" s="46" t="s">
        <v>99</v>
      </c>
      <c r="B58" s="48" t="s">
        <v>127</v>
      </c>
      <c r="C58" s="35">
        <v>43</v>
      </c>
      <c r="D58" s="38"/>
      <c r="E58" s="38"/>
    </row>
    <row r="59" spans="1:5" ht="12.75">
      <c r="A59" s="46" t="s">
        <v>101</v>
      </c>
      <c r="B59" s="40" t="s">
        <v>102</v>
      </c>
      <c r="C59" s="39">
        <v>44</v>
      </c>
      <c r="D59" s="42">
        <f>D56-D57-D58</f>
        <v>7782.339999999941</v>
      </c>
      <c r="E59" s="42">
        <f>E56-E57-E58</f>
        <v>26191.260000000206</v>
      </c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3" spans="1:5" ht="12.75">
      <c r="A63" s="25" t="s">
        <v>103</v>
      </c>
      <c r="C63" s="26" t="s">
        <v>104</v>
      </c>
      <c r="E63" s="25" t="s">
        <v>105</v>
      </c>
    </row>
  </sheetData>
  <mergeCells count="8">
    <mergeCell ref="C2:E2"/>
    <mergeCell ref="C3:E3"/>
    <mergeCell ref="A6:B6"/>
    <mergeCell ref="B10:D10"/>
    <mergeCell ref="B11:D11"/>
    <mergeCell ref="B12:D12"/>
    <mergeCell ref="A14:C15"/>
    <mergeCell ref="D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22">
      <selection activeCell="A1" sqref="A1:E64"/>
    </sheetView>
  </sheetViews>
  <sheetFormatPr defaultColWidth="9.140625" defaultRowHeight="12.75"/>
  <cols>
    <col min="1" max="1" width="5.00390625" style="0" customWidth="1"/>
    <col min="2" max="2" width="41.140625" style="0" customWidth="1"/>
    <col min="3" max="3" width="7.00390625" style="0" customWidth="1"/>
    <col min="4" max="4" width="12.7109375" style="0" customWidth="1"/>
    <col min="5" max="5" width="12.140625" style="0" customWidth="1"/>
  </cols>
  <sheetData>
    <row r="1" spans="1:5" ht="12.75">
      <c r="A1" s="27" t="s">
        <v>0</v>
      </c>
      <c r="B1" s="27"/>
      <c r="C1" s="27" t="s">
        <v>1</v>
      </c>
      <c r="D1" s="27"/>
      <c r="E1" s="27"/>
    </row>
    <row r="2" spans="1:5" ht="12.75">
      <c r="A2" s="27" t="s">
        <v>2</v>
      </c>
      <c r="B2" s="27"/>
      <c r="C2" s="65" t="s">
        <v>3</v>
      </c>
      <c r="D2" s="65"/>
      <c r="E2" s="65"/>
    </row>
    <row r="3" spans="1:5" ht="12.75">
      <c r="A3" s="27"/>
      <c r="B3" s="27"/>
      <c r="C3" s="65" t="s">
        <v>4</v>
      </c>
      <c r="D3" s="65"/>
      <c r="E3" s="65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66" t="s">
        <v>107</v>
      </c>
      <c r="B6" s="66"/>
      <c r="C6" s="27"/>
      <c r="D6" s="27"/>
      <c r="E6" s="27"/>
    </row>
    <row r="7" spans="1:5" ht="12.75">
      <c r="A7" s="27" t="s">
        <v>6</v>
      </c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65" t="s">
        <v>7</v>
      </c>
      <c r="C10" s="65"/>
      <c r="D10" s="65"/>
      <c r="E10" s="27"/>
    </row>
    <row r="11" spans="1:5" ht="12.75">
      <c r="A11" s="27"/>
      <c r="B11" s="65" t="s">
        <v>131</v>
      </c>
      <c r="C11" s="65"/>
      <c r="D11" s="65"/>
      <c r="E11" s="27"/>
    </row>
    <row r="12" spans="1:5" ht="12.75">
      <c r="A12" s="27"/>
      <c r="B12" s="67" t="s">
        <v>106</v>
      </c>
      <c r="C12" s="67"/>
      <c r="D12" s="67"/>
      <c r="E12" s="27"/>
    </row>
    <row r="13" spans="1:5" ht="12.75">
      <c r="A13" s="27"/>
      <c r="B13" s="28"/>
      <c r="C13" s="28"/>
      <c r="D13" s="28"/>
      <c r="E13" s="27"/>
    </row>
    <row r="14" spans="1:5" ht="12.75">
      <c r="A14" s="68" t="s">
        <v>9</v>
      </c>
      <c r="B14" s="68"/>
      <c r="C14" s="68"/>
      <c r="D14" s="68" t="s">
        <v>10</v>
      </c>
      <c r="E14" s="68"/>
    </row>
    <row r="15" spans="1:5" ht="12.75">
      <c r="A15" s="68"/>
      <c r="B15" s="68"/>
      <c r="C15" s="68"/>
      <c r="D15" s="29" t="s">
        <v>11</v>
      </c>
      <c r="E15" s="29" t="s">
        <v>12</v>
      </c>
    </row>
    <row r="16" spans="1:5" ht="24">
      <c r="A16" s="31" t="s">
        <v>13</v>
      </c>
      <c r="B16" s="32" t="s">
        <v>108</v>
      </c>
      <c r="C16" s="33" t="s">
        <v>15</v>
      </c>
      <c r="D16" s="34">
        <f>D17+D19+D20+D21+D22</f>
        <v>3212831.87</v>
      </c>
      <c r="E16" s="34">
        <f>E17+E19+E20+E21+E22</f>
        <v>3246348.9800000004</v>
      </c>
    </row>
    <row r="17" spans="1:5" ht="12.75">
      <c r="A17" s="35" t="s">
        <v>18</v>
      </c>
      <c r="B17" s="36" t="s">
        <v>19</v>
      </c>
      <c r="C17" s="37" t="s">
        <v>17</v>
      </c>
      <c r="D17" s="38">
        <v>313893.06</v>
      </c>
      <c r="E17" s="38">
        <v>393900.31</v>
      </c>
    </row>
    <row r="18" spans="1:5" ht="36">
      <c r="A18" s="35" t="s">
        <v>109</v>
      </c>
      <c r="B18" s="30" t="s">
        <v>110</v>
      </c>
      <c r="C18" s="37" t="s">
        <v>20</v>
      </c>
      <c r="D18" s="38">
        <v>313893.06</v>
      </c>
      <c r="E18" s="38">
        <v>393900.31</v>
      </c>
    </row>
    <row r="19" spans="1:5" ht="24">
      <c r="A19" s="35" t="s">
        <v>21</v>
      </c>
      <c r="B19" s="30" t="s">
        <v>111</v>
      </c>
      <c r="C19" s="37" t="s">
        <v>23</v>
      </c>
      <c r="D19" s="38"/>
      <c r="E19" s="38">
        <v>7849.95</v>
      </c>
    </row>
    <row r="20" spans="1:5" ht="24">
      <c r="A20" s="35" t="s">
        <v>24</v>
      </c>
      <c r="B20" s="30" t="s">
        <v>25</v>
      </c>
      <c r="C20" s="37" t="s">
        <v>26</v>
      </c>
      <c r="D20" s="38"/>
      <c r="E20" s="38"/>
    </row>
    <row r="21" spans="1:5" ht="12.75">
      <c r="A21" s="35" t="s">
        <v>27</v>
      </c>
      <c r="B21" s="36" t="s">
        <v>28</v>
      </c>
      <c r="C21" s="37" t="s">
        <v>29</v>
      </c>
      <c r="D21" s="38">
        <v>2898938.81</v>
      </c>
      <c r="E21" s="38">
        <v>2844598.72</v>
      </c>
    </row>
    <row r="22" spans="1:5" ht="12.75">
      <c r="A22" s="35" t="s">
        <v>43</v>
      </c>
      <c r="B22" s="36" t="s">
        <v>112</v>
      </c>
      <c r="C22" s="37" t="s">
        <v>32</v>
      </c>
      <c r="D22" s="38"/>
      <c r="E22" s="38"/>
    </row>
    <row r="23" spans="1:5" ht="12.75">
      <c r="A23" s="39" t="s">
        <v>30</v>
      </c>
      <c r="B23" s="40" t="s">
        <v>31</v>
      </c>
      <c r="C23" s="41" t="s">
        <v>34</v>
      </c>
      <c r="D23" s="42">
        <f>D24+D25+D26+D27+D28+D29+D30+D31+D32+D33+D34</f>
        <v>3223560.17</v>
      </c>
      <c r="E23" s="42">
        <f>E24+E25+E26+E27+E28+E29+E30+E31+E32+E33+E34</f>
        <v>3203611.99</v>
      </c>
    </row>
    <row r="24" spans="1:5" ht="12.75">
      <c r="A24" s="35" t="s">
        <v>18</v>
      </c>
      <c r="B24" s="36" t="s">
        <v>33</v>
      </c>
      <c r="C24" s="37" t="s">
        <v>36</v>
      </c>
      <c r="D24" s="38">
        <v>53511.77</v>
      </c>
      <c r="E24" s="38">
        <v>62102.8</v>
      </c>
    </row>
    <row r="25" spans="1:5" ht="12.75">
      <c r="A25" s="35" t="s">
        <v>21</v>
      </c>
      <c r="B25" s="36" t="s">
        <v>35</v>
      </c>
      <c r="C25" s="37" t="s">
        <v>38</v>
      </c>
      <c r="D25" s="38">
        <v>258578.43</v>
      </c>
      <c r="E25" s="38">
        <v>259813.2</v>
      </c>
    </row>
    <row r="26" spans="1:5" ht="12.75">
      <c r="A26" s="35" t="s">
        <v>24</v>
      </c>
      <c r="B26" s="36" t="s">
        <v>37</v>
      </c>
      <c r="C26" s="37" t="s">
        <v>40</v>
      </c>
      <c r="D26" s="38">
        <v>1732423.15</v>
      </c>
      <c r="E26" s="38">
        <v>1665785.37</v>
      </c>
    </row>
    <row r="27" spans="1:5" ht="12.75">
      <c r="A27" s="35" t="s">
        <v>27</v>
      </c>
      <c r="B27" s="36" t="s">
        <v>113</v>
      </c>
      <c r="C27" s="37" t="s">
        <v>42</v>
      </c>
      <c r="D27" s="38">
        <v>0</v>
      </c>
      <c r="E27" s="38">
        <v>0</v>
      </c>
    </row>
    <row r="28" spans="1:5" ht="12.75">
      <c r="A28" s="35" t="s">
        <v>43</v>
      </c>
      <c r="B28" s="36" t="s">
        <v>44</v>
      </c>
      <c r="C28" s="37" t="s">
        <v>45</v>
      </c>
      <c r="D28" s="38">
        <v>824528.09</v>
      </c>
      <c r="E28" s="38">
        <v>838020.61</v>
      </c>
    </row>
    <row r="29" spans="1:5" ht="12.75">
      <c r="A29" s="35" t="s">
        <v>46</v>
      </c>
      <c r="B29" s="36" t="s">
        <v>47</v>
      </c>
      <c r="C29" s="37" t="s">
        <v>48</v>
      </c>
      <c r="D29" s="38">
        <v>196746.33</v>
      </c>
      <c r="E29" s="38">
        <v>188785.41</v>
      </c>
    </row>
    <row r="30" spans="1:5" ht="12.75">
      <c r="A30" s="35" t="s">
        <v>49</v>
      </c>
      <c r="B30" s="36" t="s">
        <v>50</v>
      </c>
      <c r="C30" s="37" t="s">
        <v>51</v>
      </c>
      <c r="D30" s="38">
        <v>45702.88</v>
      </c>
      <c r="E30" s="38">
        <v>66946</v>
      </c>
    </row>
    <row r="31" spans="1:5" ht="12.75">
      <c r="A31" s="35" t="s">
        <v>52</v>
      </c>
      <c r="B31" s="36" t="s">
        <v>53</v>
      </c>
      <c r="C31" s="37" t="s">
        <v>54</v>
      </c>
      <c r="D31" s="38">
        <v>110893.52</v>
      </c>
      <c r="E31" s="38">
        <v>122158.6</v>
      </c>
    </row>
    <row r="32" spans="1:5" ht="12.75">
      <c r="A32" s="35" t="s">
        <v>114</v>
      </c>
      <c r="B32" s="36" t="s">
        <v>115</v>
      </c>
      <c r="C32" s="37" t="s">
        <v>57</v>
      </c>
      <c r="D32" s="38"/>
      <c r="E32" s="38"/>
    </row>
    <row r="33" spans="1:5" ht="12.75">
      <c r="A33" s="35" t="s">
        <v>116</v>
      </c>
      <c r="B33" s="36" t="s">
        <v>117</v>
      </c>
      <c r="C33" s="37" t="s">
        <v>60</v>
      </c>
      <c r="D33" s="38"/>
      <c r="E33" s="38"/>
    </row>
    <row r="34" spans="1:5" ht="12.75">
      <c r="A34" s="35" t="s">
        <v>118</v>
      </c>
      <c r="B34" s="36" t="s">
        <v>119</v>
      </c>
      <c r="C34" s="37" t="s">
        <v>62</v>
      </c>
      <c r="D34" s="38">
        <v>1176</v>
      </c>
      <c r="E34" s="38">
        <v>0</v>
      </c>
    </row>
    <row r="35" spans="1:5" ht="12.75">
      <c r="A35" s="39" t="s">
        <v>55</v>
      </c>
      <c r="B35" s="40" t="s">
        <v>56</v>
      </c>
      <c r="C35" s="41" t="s">
        <v>65</v>
      </c>
      <c r="D35" s="42">
        <f>D16-D23</f>
        <v>-10728.299999999814</v>
      </c>
      <c r="E35" s="42">
        <f>E16-E23</f>
        <v>42736.99000000022</v>
      </c>
    </row>
    <row r="36" spans="1:5" ht="12.75">
      <c r="A36" s="39" t="s">
        <v>58</v>
      </c>
      <c r="B36" s="40" t="s">
        <v>59</v>
      </c>
      <c r="C36" s="41" t="s">
        <v>67</v>
      </c>
      <c r="D36" s="42">
        <f>D37+D38+D39+D40</f>
        <v>53511.77</v>
      </c>
      <c r="E36" s="42">
        <f>E37+E38+E39+E40</f>
        <v>62346.93</v>
      </c>
    </row>
    <row r="37" spans="1:5" ht="12.75">
      <c r="A37" s="35" t="s">
        <v>18</v>
      </c>
      <c r="B37" s="36" t="s">
        <v>61</v>
      </c>
      <c r="C37" s="37" t="s">
        <v>70</v>
      </c>
      <c r="D37" s="38"/>
      <c r="E37" s="38"/>
    </row>
    <row r="38" spans="1:5" ht="12.75">
      <c r="A38" s="35" t="s">
        <v>63</v>
      </c>
      <c r="B38" s="36" t="s">
        <v>64</v>
      </c>
      <c r="C38" s="37" t="s">
        <v>72</v>
      </c>
      <c r="D38" s="38"/>
      <c r="E38" s="38"/>
    </row>
    <row r="39" spans="1:5" ht="12.75">
      <c r="A39" s="35" t="s">
        <v>24</v>
      </c>
      <c r="B39" s="36" t="s">
        <v>120</v>
      </c>
      <c r="C39" s="37" t="s">
        <v>74</v>
      </c>
      <c r="D39" s="38">
        <v>53511.77</v>
      </c>
      <c r="E39" s="38">
        <v>62102.8</v>
      </c>
    </row>
    <row r="40" spans="1:5" ht="12.75">
      <c r="A40" s="35" t="s">
        <v>27</v>
      </c>
      <c r="B40" s="36" t="s">
        <v>66</v>
      </c>
      <c r="C40" s="37" t="s">
        <v>76</v>
      </c>
      <c r="D40" s="38">
        <v>0</v>
      </c>
      <c r="E40" s="38">
        <v>244.13</v>
      </c>
    </row>
    <row r="41" spans="1:5" ht="12.75">
      <c r="A41" s="39" t="s">
        <v>68</v>
      </c>
      <c r="B41" s="40" t="s">
        <v>69</v>
      </c>
      <c r="C41" s="41" t="s">
        <v>121</v>
      </c>
      <c r="D41" s="42">
        <f>D42+D43</f>
        <v>71042.21</v>
      </c>
      <c r="E41" s="42">
        <f>E42+E43</f>
        <v>92246.21</v>
      </c>
    </row>
    <row r="42" spans="1:5" ht="36">
      <c r="A42" s="35" t="s">
        <v>18</v>
      </c>
      <c r="B42" s="30" t="s">
        <v>122</v>
      </c>
      <c r="C42" s="37" t="s">
        <v>123</v>
      </c>
      <c r="D42" s="38">
        <v>47593.01</v>
      </c>
      <c r="E42" s="38">
        <v>0</v>
      </c>
    </row>
    <row r="43" spans="1:5" ht="12.75">
      <c r="A43" s="35" t="s">
        <v>21</v>
      </c>
      <c r="B43" s="36" t="s">
        <v>69</v>
      </c>
      <c r="C43" s="37" t="s">
        <v>124</v>
      </c>
      <c r="D43" s="38">
        <v>23449.2</v>
      </c>
      <c r="E43" s="38">
        <v>92246.21</v>
      </c>
    </row>
    <row r="44" spans="1:5" ht="12.75">
      <c r="A44" s="39" t="s">
        <v>77</v>
      </c>
      <c r="B44" s="40" t="s">
        <v>78</v>
      </c>
      <c r="C44" s="39">
        <v>29</v>
      </c>
      <c r="D44" s="42">
        <f>D35+D36-D41</f>
        <v>-28258.739999999823</v>
      </c>
      <c r="E44" s="42">
        <f>E35+E36-E41</f>
        <v>12837.71000000021</v>
      </c>
    </row>
    <row r="45" spans="1:5" ht="12.75">
      <c r="A45" s="39" t="s">
        <v>79</v>
      </c>
      <c r="B45" s="40" t="s">
        <v>80</v>
      </c>
      <c r="C45" s="39">
        <v>30</v>
      </c>
      <c r="D45" s="42">
        <f>D46+D47+D48</f>
        <v>0</v>
      </c>
      <c r="E45" s="42">
        <f>E46+E47+E48</f>
        <v>18500.81</v>
      </c>
    </row>
    <row r="46" spans="1:5" ht="12.75">
      <c r="A46" s="43" t="s">
        <v>18</v>
      </c>
      <c r="B46" s="36" t="s">
        <v>125</v>
      </c>
      <c r="C46" s="35">
        <v>31</v>
      </c>
      <c r="D46" s="38"/>
      <c r="E46" s="38"/>
    </row>
    <row r="47" spans="1:5" ht="12.75">
      <c r="A47" s="43" t="s">
        <v>21</v>
      </c>
      <c r="B47" s="36" t="s">
        <v>126</v>
      </c>
      <c r="C47" s="35">
        <v>32</v>
      </c>
      <c r="D47" s="38">
        <v>0</v>
      </c>
      <c r="E47" s="38">
        <v>18500.81</v>
      </c>
    </row>
    <row r="48" spans="1:5" ht="12.75">
      <c r="A48" s="35" t="s">
        <v>24</v>
      </c>
      <c r="B48" s="36" t="s">
        <v>85</v>
      </c>
      <c r="C48" s="35">
        <v>33</v>
      </c>
      <c r="D48" s="38">
        <v>0</v>
      </c>
      <c r="E48" s="38">
        <v>0</v>
      </c>
    </row>
    <row r="49" spans="1:5" ht="12.75">
      <c r="A49" s="39" t="s">
        <v>86</v>
      </c>
      <c r="B49" s="40" t="s">
        <v>87</v>
      </c>
      <c r="C49" s="39">
        <v>34</v>
      </c>
      <c r="D49" s="42">
        <f>D50+D51</f>
        <v>14</v>
      </c>
      <c r="E49" s="42">
        <f>E50+E51</f>
        <v>2.1</v>
      </c>
    </row>
    <row r="50" spans="1:5" ht="12.75">
      <c r="A50" s="43" t="s">
        <v>18</v>
      </c>
      <c r="B50" s="44" t="s">
        <v>126</v>
      </c>
      <c r="C50" s="35">
        <v>35</v>
      </c>
      <c r="D50" s="38">
        <v>14</v>
      </c>
      <c r="E50" s="38">
        <v>2.1</v>
      </c>
    </row>
    <row r="51" spans="1:5" ht="12.75">
      <c r="A51" s="35" t="s">
        <v>21</v>
      </c>
      <c r="B51" s="44" t="s">
        <v>85</v>
      </c>
      <c r="C51" s="35">
        <v>36</v>
      </c>
      <c r="D51" s="38"/>
      <c r="E51" s="38"/>
    </row>
    <row r="52" spans="1:5" ht="12.75">
      <c r="A52" s="39" t="s">
        <v>18</v>
      </c>
      <c r="B52" s="40" t="s">
        <v>90</v>
      </c>
      <c r="C52" s="39">
        <v>37</v>
      </c>
      <c r="D52" s="42">
        <f>D44+D45-D49</f>
        <v>-28272.739999999823</v>
      </c>
      <c r="E52" s="42">
        <f>E44+E45-E49</f>
        <v>31336.420000000213</v>
      </c>
    </row>
    <row r="53" spans="1:5" ht="12.75">
      <c r="A53" s="39" t="s">
        <v>91</v>
      </c>
      <c r="B53" s="40" t="s">
        <v>92</v>
      </c>
      <c r="C53" s="35">
        <v>38</v>
      </c>
      <c r="D53" s="38"/>
      <c r="E53" s="38"/>
    </row>
    <row r="54" spans="1:5" ht="12.75">
      <c r="A54" s="35" t="s">
        <v>18</v>
      </c>
      <c r="B54" s="44" t="s">
        <v>93</v>
      </c>
      <c r="C54" s="35">
        <v>39</v>
      </c>
      <c r="D54" s="38"/>
      <c r="E54" s="38"/>
    </row>
    <row r="55" spans="1:5" ht="12.75">
      <c r="A55" s="45" t="s">
        <v>21</v>
      </c>
      <c r="B55" s="44" t="s">
        <v>94</v>
      </c>
      <c r="C55" s="35">
        <v>40</v>
      </c>
      <c r="D55" s="38"/>
      <c r="E55" s="38"/>
    </row>
    <row r="56" spans="1:5" ht="12.75">
      <c r="A56" s="46" t="s">
        <v>95</v>
      </c>
      <c r="B56" s="47" t="s">
        <v>96</v>
      </c>
      <c r="C56" s="39">
        <v>41</v>
      </c>
      <c r="D56" s="42">
        <f>D52+D53</f>
        <v>-28272.739999999823</v>
      </c>
      <c r="E56" s="42">
        <f>E52+E53</f>
        <v>31336.420000000213</v>
      </c>
    </row>
    <row r="57" spans="1:5" ht="12.75">
      <c r="A57" s="46" t="s">
        <v>97</v>
      </c>
      <c r="B57" s="47" t="s">
        <v>98</v>
      </c>
      <c r="C57" s="35">
        <v>42</v>
      </c>
      <c r="D57" s="38"/>
      <c r="E57" s="38">
        <v>57997</v>
      </c>
    </row>
    <row r="58" spans="1:5" ht="36">
      <c r="A58" s="46" t="s">
        <v>99</v>
      </c>
      <c r="B58" s="48" t="s">
        <v>127</v>
      </c>
      <c r="C58" s="35">
        <v>43</v>
      </c>
      <c r="D58" s="38"/>
      <c r="E58" s="38"/>
    </row>
    <row r="59" spans="1:5" ht="12.75">
      <c r="A59" s="46" t="s">
        <v>101</v>
      </c>
      <c r="B59" s="40" t="s">
        <v>102</v>
      </c>
      <c r="C59" s="39">
        <v>44</v>
      </c>
      <c r="D59" s="42">
        <f>D56-D57-D58</f>
        <v>-28272.739999999823</v>
      </c>
      <c r="E59" s="42">
        <f>E56-E57-E58</f>
        <v>-26660.579999999787</v>
      </c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3" spans="1:5" ht="12.75">
      <c r="A63" s="25" t="s">
        <v>103</v>
      </c>
      <c r="C63" s="26" t="s">
        <v>104</v>
      </c>
      <c r="E63" s="25" t="s">
        <v>105</v>
      </c>
    </row>
  </sheetData>
  <mergeCells count="8">
    <mergeCell ref="B11:D11"/>
    <mergeCell ref="B12:D12"/>
    <mergeCell ref="A14:C15"/>
    <mergeCell ref="D14:E14"/>
    <mergeCell ref="C2:E2"/>
    <mergeCell ref="C3:E3"/>
    <mergeCell ref="A6:B6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E6" sqref="E6"/>
    </sheetView>
  </sheetViews>
  <sheetFormatPr defaultColWidth="9.140625" defaultRowHeight="12.75"/>
  <cols>
    <col min="1" max="1" width="5.57421875" style="0" customWidth="1"/>
    <col min="2" max="2" width="44.00390625" style="0" customWidth="1"/>
    <col min="4" max="4" width="13.140625" style="0" customWidth="1"/>
    <col min="5" max="5" width="12.57421875" style="0" customWidth="1"/>
  </cols>
  <sheetData>
    <row r="1" spans="1:5" ht="12.75">
      <c r="A1" s="27" t="s">
        <v>0</v>
      </c>
      <c r="B1" s="27"/>
      <c r="C1" s="27" t="s">
        <v>1</v>
      </c>
      <c r="D1" s="27"/>
      <c r="E1" s="27"/>
    </row>
    <row r="2" spans="1:5" ht="12.75">
      <c r="A2" s="27" t="s">
        <v>2</v>
      </c>
      <c r="B2" s="27"/>
      <c r="C2" s="65" t="s">
        <v>3</v>
      </c>
      <c r="D2" s="65"/>
      <c r="E2" s="65"/>
    </row>
    <row r="3" spans="1:5" ht="12.75">
      <c r="A3" s="27"/>
      <c r="B3" s="27"/>
      <c r="C3" s="65" t="s">
        <v>4</v>
      </c>
      <c r="D3" s="65"/>
      <c r="E3" s="65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66" t="s">
        <v>107</v>
      </c>
      <c r="B6" s="66"/>
      <c r="C6" s="27"/>
      <c r="D6" s="27"/>
      <c r="E6" s="27"/>
    </row>
    <row r="7" spans="1:5" ht="12.75">
      <c r="A7" s="27" t="s">
        <v>6</v>
      </c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65" t="s">
        <v>7</v>
      </c>
      <c r="C10" s="65"/>
      <c r="D10" s="65"/>
      <c r="E10" s="27"/>
    </row>
    <row r="11" spans="1:5" ht="12.75">
      <c r="A11" s="27"/>
      <c r="B11" s="65" t="s">
        <v>133</v>
      </c>
      <c r="C11" s="65"/>
      <c r="D11" s="65"/>
      <c r="E11" s="27"/>
    </row>
    <row r="12" spans="1:5" ht="12.75">
      <c r="A12" s="27"/>
      <c r="B12" s="67" t="s">
        <v>106</v>
      </c>
      <c r="C12" s="67"/>
      <c r="D12" s="67"/>
      <c r="E12" s="27"/>
    </row>
    <row r="13" spans="1:5" ht="12.75">
      <c r="A13" s="27"/>
      <c r="B13" s="28"/>
      <c r="C13" s="28"/>
      <c r="D13" s="28"/>
      <c r="E13" s="27"/>
    </row>
    <row r="14" spans="1:5" ht="12.75">
      <c r="A14" s="68" t="s">
        <v>9</v>
      </c>
      <c r="B14" s="68"/>
      <c r="C14" s="68"/>
      <c r="D14" s="68" t="s">
        <v>10</v>
      </c>
      <c r="E14" s="68"/>
    </row>
    <row r="15" spans="1:5" ht="12.75">
      <c r="A15" s="68"/>
      <c r="B15" s="68"/>
      <c r="C15" s="68"/>
      <c r="D15" s="29" t="s">
        <v>11</v>
      </c>
      <c r="E15" s="29" t="s">
        <v>12</v>
      </c>
    </row>
    <row r="16" spans="1:5" ht="24">
      <c r="A16" s="31" t="s">
        <v>13</v>
      </c>
      <c r="B16" s="32" t="s">
        <v>108</v>
      </c>
      <c r="C16" s="33" t="s">
        <v>15</v>
      </c>
      <c r="D16" s="34">
        <f>D17+D19+D20+D21+D22</f>
        <v>15203570.870000001</v>
      </c>
      <c r="E16" s="34">
        <f>E17+E19+E20+E21+E22</f>
        <v>16004372.39</v>
      </c>
    </row>
    <row r="17" spans="1:5" ht="12.75">
      <c r="A17" s="35" t="s">
        <v>18</v>
      </c>
      <c r="B17" s="36" t="s">
        <v>19</v>
      </c>
      <c r="C17" s="37" t="s">
        <v>17</v>
      </c>
      <c r="D17" s="38">
        <f>'SKONS PM'!D17+'SKONS GM'!D17+'SKONS SP'!D17+LO!D17+MZUK!D17</f>
        <v>12304632.06</v>
      </c>
      <c r="E17" s="38">
        <f>'SKONS PM'!E17+'SKONS GM'!E17+'SKONS SP'!E17+LO!E17+MZUK!E17</f>
        <v>13151923.72</v>
      </c>
    </row>
    <row r="18" spans="1:5" ht="36">
      <c r="A18" s="35" t="s">
        <v>109</v>
      </c>
      <c r="B18" s="30" t="s">
        <v>110</v>
      </c>
      <c r="C18" s="37" t="s">
        <v>20</v>
      </c>
      <c r="D18" s="38">
        <f>'SKONS PM'!D18+'SKONS GM'!D18+'SKONS SP'!D18+LO!D18+MZUK!D18</f>
        <v>12244628.06</v>
      </c>
      <c r="E18" s="38">
        <f>'SKONS PM'!E18+'SKONS GM'!E18+'SKONS SP'!E18+LO!E18+MZUK!E18</f>
        <v>12845537.31</v>
      </c>
    </row>
    <row r="19" spans="1:5" ht="24">
      <c r="A19" s="35" t="s">
        <v>21</v>
      </c>
      <c r="B19" s="30" t="s">
        <v>111</v>
      </c>
      <c r="C19" s="37" t="s">
        <v>23</v>
      </c>
      <c r="D19" s="38"/>
      <c r="E19" s="38">
        <f>MZUK!E19</f>
        <v>7849.95</v>
      </c>
    </row>
    <row r="20" spans="1:5" ht="24">
      <c r="A20" s="35" t="s">
        <v>24</v>
      </c>
      <c r="B20" s="30" t="s">
        <v>25</v>
      </c>
      <c r="C20" s="37" t="s">
        <v>26</v>
      </c>
      <c r="D20" s="38"/>
      <c r="E20" s="38"/>
    </row>
    <row r="21" spans="1:5" ht="12.75">
      <c r="A21" s="35" t="s">
        <v>27</v>
      </c>
      <c r="B21" s="36" t="s">
        <v>28</v>
      </c>
      <c r="C21" s="37" t="s">
        <v>29</v>
      </c>
      <c r="D21" s="38">
        <f>'SKONS PM'!D21+'SKONS GM'!D21+'SKONS SP'!D21+LO!D21+MZUK!D21</f>
        <v>2898938.81</v>
      </c>
      <c r="E21" s="38">
        <f>'SKONS PM'!E21+'SKONS GM'!E21+'SKONS SP'!E21+LO!E21+MZUK!E21</f>
        <v>2844598.72</v>
      </c>
    </row>
    <row r="22" spans="1:5" ht="12.75">
      <c r="A22" s="35" t="s">
        <v>43</v>
      </c>
      <c r="B22" s="36" t="s">
        <v>112</v>
      </c>
      <c r="C22" s="37" t="s">
        <v>32</v>
      </c>
      <c r="D22" s="38"/>
      <c r="E22" s="38"/>
    </row>
    <row r="23" spans="1:5" ht="12.75">
      <c r="A23" s="39" t="s">
        <v>30</v>
      </c>
      <c r="B23" s="40" t="s">
        <v>31</v>
      </c>
      <c r="C23" s="41" t="s">
        <v>34</v>
      </c>
      <c r="D23" s="42">
        <f>D24+D25+D26+D27+D28+D29+D30+D31+D32+D33+D34</f>
        <v>16181762.229999999</v>
      </c>
      <c r="E23" s="42">
        <f>E24+E25+E26+E27+E28+E29+E30+E31+E32+E33+E34</f>
        <v>16842484.11</v>
      </c>
    </row>
    <row r="24" spans="1:5" ht="12.75">
      <c r="A24" s="35" t="s">
        <v>18</v>
      </c>
      <c r="B24" s="36" t="s">
        <v>33</v>
      </c>
      <c r="C24" s="37" t="s">
        <v>36</v>
      </c>
      <c r="D24" s="38">
        <f>'SKONS PM'!D24+'SKONS GM'!D24+'SKONS SP'!D24+LO!D24+MZUK!D24</f>
        <v>249423.96</v>
      </c>
      <c r="E24" s="38">
        <f>'SKONS PM'!E24+'SKONS GM'!E24+'SKONS SP'!E24+LO!E24+MZUK!E24</f>
        <v>295424.86</v>
      </c>
    </row>
    <row r="25" spans="1:5" ht="12.75">
      <c r="A25" s="35" t="s">
        <v>21</v>
      </c>
      <c r="B25" s="36" t="s">
        <v>35</v>
      </c>
      <c r="C25" s="37" t="s">
        <v>38</v>
      </c>
      <c r="D25" s="38">
        <f>'SKONS PM'!D25+'SKONS GM'!D25+'SKONS SP'!D25+LO!D25+MZUK!D25</f>
        <v>1664216.1300000001</v>
      </c>
      <c r="E25" s="38">
        <f>'SKONS PM'!E25+'SKONS GM'!E25+'SKONS SP'!E25+LO!E25+MZUK!E25</f>
        <v>1681298.4</v>
      </c>
    </row>
    <row r="26" spans="1:5" ht="12.75">
      <c r="A26" s="35" t="s">
        <v>24</v>
      </c>
      <c r="B26" s="36" t="s">
        <v>37</v>
      </c>
      <c r="C26" s="37" t="s">
        <v>40</v>
      </c>
      <c r="D26" s="38">
        <f>'SKONS PM'!D26+'SKONS GM'!D26+'SKONS SP'!D26+LO!D26+MZUK!D26</f>
        <v>2399923.4499999997</v>
      </c>
      <c r="E26" s="38">
        <f>'SKONS PM'!E26+'SKONS GM'!E26+'SKONS SP'!E26+LO!E26+MZUK!E26</f>
        <v>2171850.46</v>
      </c>
    </row>
    <row r="27" spans="1:5" ht="12.75">
      <c r="A27" s="35" t="s">
        <v>27</v>
      </c>
      <c r="B27" s="36" t="s">
        <v>113</v>
      </c>
      <c r="C27" s="37" t="s">
        <v>42</v>
      </c>
      <c r="D27" s="38">
        <f>'SKONS PM'!D27+'SKONS GM'!D27+'SKONS SP'!D27+LO!D27+MZUK!D27</f>
        <v>0</v>
      </c>
      <c r="E27" s="38">
        <f>'SKONS PM'!E27+'SKONS GM'!E27+'SKONS SP'!E27+LO!E27+MZUK!E27</f>
        <v>0</v>
      </c>
    </row>
    <row r="28" spans="1:5" ht="12.75">
      <c r="A28" s="35" t="s">
        <v>43</v>
      </c>
      <c r="B28" s="36" t="s">
        <v>44</v>
      </c>
      <c r="C28" s="37" t="s">
        <v>45</v>
      </c>
      <c r="D28" s="38">
        <f>'SKONS PM'!D28+'SKONS GM'!D28+'SKONS SP'!D28+LO!D28+MZUK!D28</f>
        <v>9275110.2</v>
      </c>
      <c r="E28" s="38">
        <f>'SKONS PM'!E28+'SKONS GM'!E28+'SKONS SP'!E28+LO!E28+MZUK!E28</f>
        <v>9929332.46</v>
      </c>
    </row>
    <row r="29" spans="1:5" ht="12.75">
      <c r="A29" s="35" t="s">
        <v>46</v>
      </c>
      <c r="B29" s="36" t="s">
        <v>47</v>
      </c>
      <c r="C29" s="37" t="s">
        <v>48</v>
      </c>
      <c r="D29" s="38">
        <f>'SKONS PM'!D29+'SKONS GM'!D29+'SKONS SP'!D29+LO!D29+MZUK!D29</f>
        <v>2398887.56</v>
      </c>
      <c r="E29" s="38">
        <f>'SKONS PM'!E29+'SKONS GM'!E29+'SKONS SP'!E29+LO!E29+MZUK!E29</f>
        <v>2513976.74</v>
      </c>
    </row>
    <row r="30" spans="1:5" ht="12.75">
      <c r="A30" s="35" t="s">
        <v>49</v>
      </c>
      <c r="B30" s="36" t="s">
        <v>50</v>
      </c>
      <c r="C30" s="37" t="s">
        <v>51</v>
      </c>
      <c r="D30" s="38">
        <f>'SKONS PM'!D30+'SKONS GM'!D30+'SKONS SP'!D30+LO!D30+MZUK!D30</f>
        <v>82131.41</v>
      </c>
      <c r="E30" s="38">
        <f>'SKONS PM'!E30+'SKONS GM'!E30+'SKONS SP'!E30+LO!E30+MZUK!E30</f>
        <v>128442.59</v>
      </c>
    </row>
    <row r="31" spans="1:5" ht="12.75">
      <c r="A31" s="35" t="s">
        <v>52</v>
      </c>
      <c r="B31" s="36" t="s">
        <v>53</v>
      </c>
      <c r="C31" s="37" t="s">
        <v>54</v>
      </c>
      <c r="D31" s="38">
        <f>'SKONS PM'!D31+'SKONS GM'!D31+'SKONS SP'!D31+LO!D31+MZUK!D31</f>
        <v>110893.52</v>
      </c>
      <c r="E31" s="38">
        <f>'SKONS PM'!E31+'SKONS GM'!E31+'SKONS SP'!E31+LO!E31+MZUK!E31</f>
        <v>122158.6</v>
      </c>
    </row>
    <row r="32" spans="1:5" ht="12.75">
      <c r="A32" s="35" t="s">
        <v>114</v>
      </c>
      <c r="B32" s="36" t="s">
        <v>115</v>
      </c>
      <c r="C32" s="37" t="s">
        <v>57</v>
      </c>
      <c r="D32" s="38"/>
      <c r="E32" s="38"/>
    </row>
    <row r="33" spans="1:5" ht="12.75">
      <c r="A33" s="35" t="s">
        <v>116</v>
      </c>
      <c r="B33" s="36" t="s">
        <v>117</v>
      </c>
      <c r="C33" s="37" t="s">
        <v>60</v>
      </c>
      <c r="D33" s="38"/>
      <c r="E33" s="38"/>
    </row>
    <row r="34" spans="1:5" ht="12.75">
      <c r="A34" s="35" t="s">
        <v>118</v>
      </c>
      <c r="B34" s="36" t="s">
        <v>119</v>
      </c>
      <c r="C34" s="37" t="s">
        <v>62</v>
      </c>
      <c r="D34" s="38">
        <f>'SKONS PM'!D34+'SKONS GM'!D34+'SKONS SP'!D34+LO!D34+MZUK!D34</f>
        <v>1176</v>
      </c>
      <c r="E34" s="38">
        <f>'SKONS PM'!E34+'SKONS GM'!E34+'SKONS SP'!E34+LO!E34+MZUK!E34</f>
        <v>0</v>
      </c>
    </row>
    <row r="35" spans="1:5" ht="12.75">
      <c r="A35" s="39" t="s">
        <v>55</v>
      </c>
      <c r="B35" s="40" t="s">
        <v>56</v>
      </c>
      <c r="C35" s="41" t="s">
        <v>65</v>
      </c>
      <c r="D35" s="42">
        <f>D16-D23</f>
        <v>-978191.3599999975</v>
      </c>
      <c r="E35" s="42">
        <f>E16-E23</f>
        <v>-838111.7199999988</v>
      </c>
    </row>
    <row r="36" spans="1:5" ht="12.75">
      <c r="A36" s="39" t="s">
        <v>58</v>
      </c>
      <c r="B36" s="40" t="s">
        <v>59</v>
      </c>
      <c r="C36" s="41" t="s">
        <v>67</v>
      </c>
      <c r="D36" s="42">
        <f>D37+D38+D39+D40</f>
        <v>295437.83999999997</v>
      </c>
      <c r="E36" s="42">
        <f>E37+E38+E39+E40</f>
        <v>610373.14</v>
      </c>
    </row>
    <row r="37" spans="1:5" ht="12.75">
      <c r="A37" s="35" t="s">
        <v>18</v>
      </c>
      <c r="B37" s="36" t="s">
        <v>61</v>
      </c>
      <c r="C37" s="37" t="s">
        <v>70</v>
      </c>
      <c r="D37" s="38"/>
      <c r="E37" s="38"/>
    </row>
    <row r="38" spans="1:5" ht="12.75">
      <c r="A38" s="35" t="s">
        <v>63</v>
      </c>
      <c r="B38" s="36" t="s">
        <v>64</v>
      </c>
      <c r="C38" s="37" t="s">
        <v>72</v>
      </c>
      <c r="D38" s="38"/>
      <c r="E38" s="38"/>
    </row>
    <row r="39" spans="1:5" ht="12.75">
      <c r="A39" s="35" t="s">
        <v>24</v>
      </c>
      <c r="B39" s="36" t="s">
        <v>120</v>
      </c>
      <c r="C39" s="37" t="s">
        <v>74</v>
      </c>
      <c r="D39" s="38">
        <f>'SKONS PM'!D39+'SKONS GM'!D39+'SKONS SP'!D39+LO!D39+MZUK!D39</f>
        <v>249423.96</v>
      </c>
      <c r="E39" s="38">
        <f>'SKONS PM'!E39+'SKONS GM'!E39+'SKONS SP'!E39+LO!E39+MZUK!E39</f>
        <v>295424.86</v>
      </c>
    </row>
    <row r="40" spans="1:5" ht="12.75">
      <c r="A40" s="35" t="s">
        <v>27</v>
      </c>
      <c r="B40" s="36" t="s">
        <v>66</v>
      </c>
      <c r="C40" s="37" t="s">
        <v>76</v>
      </c>
      <c r="D40" s="38">
        <f>'SKONS PM'!D40+'SKONS GM'!D40+'SKONS SP'!D40+LO!D40+MZUK!D40</f>
        <v>46013.880000000005</v>
      </c>
      <c r="E40" s="38">
        <f>'SKONS PM'!E40+'SKONS GM'!E40+'SKONS SP'!E40+LO!E40+MZUK!E40</f>
        <v>314948.28</v>
      </c>
    </row>
    <row r="41" spans="1:5" ht="12.75">
      <c r="A41" s="39" t="s">
        <v>68</v>
      </c>
      <c r="B41" s="40" t="s">
        <v>69</v>
      </c>
      <c r="C41" s="41" t="s">
        <v>121</v>
      </c>
      <c r="D41" s="42">
        <f>D42+D43</f>
        <v>71042.21</v>
      </c>
      <c r="E41" s="42">
        <f>E42+E43</f>
        <v>124765.52</v>
      </c>
    </row>
    <row r="42" spans="1:5" ht="36">
      <c r="A42" s="35" t="s">
        <v>18</v>
      </c>
      <c r="B42" s="30" t="s">
        <v>122</v>
      </c>
      <c r="C42" s="37" t="s">
        <v>123</v>
      </c>
      <c r="D42" s="38">
        <f>'SKONS PM'!D42+'SKONS GM'!D42+'SKONS SP'!D42+LO!D42+MZUK!D42</f>
        <v>47593.01</v>
      </c>
      <c r="E42" s="38">
        <v>0</v>
      </c>
    </row>
    <row r="43" spans="1:5" ht="12.75">
      <c r="A43" s="35" t="s">
        <v>21</v>
      </c>
      <c r="B43" s="36" t="s">
        <v>69</v>
      </c>
      <c r="C43" s="37" t="s">
        <v>124</v>
      </c>
      <c r="D43" s="38">
        <f>'SKONS PM'!D43+'SKONS GM'!D43+'SKONS SP'!D43+LO!D43+MZUK!D43</f>
        <v>23449.2</v>
      </c>
      <c r="E43" s="38">
        <f>'SKONS PM'!E43+'SKONS GM'!E43+'SKONS SP'!E43+LO!E43+MZUK!E43</f>
        <v>124765.52</v>
      </c>
    </row>
    <row r="44" spans="1:5" ht="12.75">
      <c r="A44" s="39" t="s">
        <v>77</v>
      </c>
      <c r="B44" s="40" t="s">
        <v>78</v>
      </c>
      <c r="C44" s="39">
        <v>29</v>
      </c>
      <c r="D44" s="42">
        <f>D35+D36-D41</f>
        <v>-753795.7299999975</v>
      </c>
      <c r="E44" s="42">
        <f>E35+E36-E41</f>
        <v>-352504.0999999988</v>
      </c>
    </row>
    <row r="45" spans="1:5" ht="12.75">
      <c r="A45" s="39" t="s">
        <v>79</v>
      </c>
      <c r="B45" s="40" t="s">
        <v>80</v>
      </c>
      <c r="C45" s="39">
        <v>30</v>
      </c>
      <c r="D45" s="42">
        <f>D46+D47+D48</f>
        <v>850601.1100000001</v>
      </c>
      <c r="E45" s="42">
        <f>E46+E47+E48</f>
        <v>383101.29</v>
      </c>
    </row>
    <row r="46" spans="1:5" ht="12.75">
      <c r="A46" s="43" t="s">
        <v>18</v>
      </c>
      <c r="B46" s="36" t="s">
        <v>125</v>
      </c>
      <c r="C46" s="35">
        <v>31</v>
      </c>
      <c r="D46" s="38">
        <f>'SKONS PM'!D46+'SKONS GM'!D46+'SKONS SP'!D46+LO!D46+MZUK!D46</f>
        <v>0</v>
      </c>
      <c r="E46" s="38">
        <f>'SKONS PM'!E46+'SKONS GM'!E46+'SKONS SP'!E46+LO!E46+MZUK!E46</f>
        <v>0</v>
      </c>
    </row>
    <row r="47" spans="1:5" ht="12.75">
      <c r="A47" s="43" t="s">
        <v>21</v>
      </c>
      <c r="B47" s="36" t="s">
        <v>126</v>
      </c>
      <c r="C47" s="35">
        <v>32</v>
      </c>
      <c r="D47" s="38">
        <f>'SKONS PM'!D47+'SKONS GM'!D47+'SKONS SP'!D47+LO!D47+MZUK!D47</f>
        <v>22839.940000000002</v>
      </c>
      <c r="E47" s="38">
        <f>'SKONS PM'!E47+'SKONS GM'!E47+'SKONS SP'!E47+LO!E47+MZUK!E47</f>
        <v>49397.79</v>
      </c>
    </row>
    <row r="48" spans="1:5" ht="12.75">
      <c r="A48" s="35" t="s">
        <v>24</v>
      </c>
      <c r="B48" s="36" t="s">
        <v>85</v>
      </c>
      <c r="C48" s="35">
        <v>33</v>
      </c>
      <c r="D48" s="38">
        <f>'SKONS PM'!D48+'SKONS GM'!D48+'SKONS SP'!D48+LO!D48+MZUK!D48</f>
        <v>827761.17</v>
      </c>
      <c r="E48" s="38">
        <f>'SKONS PM'!E48+'SKONS GM'!E48+'SKONS SP'!E48+LO!E48+MZUK!E48</f>
        <v>333703.5</v>
      </c>
    </row>
    <row r="49" spans="1:5" ht="12.75">
      <c r="A49" s="39" t="s">
        <v>86</v>
      </c>
      <c r="B49" s="40" t="s">
        <v>87</v>
      </c>
      <c r="C49" s="39">
        <v>34</v>
      </c>
      <c r="D49" s="42">
        <f>D50+D51</f>
        <v>14</v>
      </c>
      <c r="E49" s="42">
        <f>E50+E51</f>
        <v>2.1</v>
      </c>
    </row>
    <row r="50" spans="1:5" ht="12.75">
      <c r="A50" s="43" t="s">
        <v>18</v>
      </c>
      <c r="B50" s="44" t="s">
        <v>126</v>
      </c>
      <c r="C50" s="35">
        <v>35</v>
      </c>
      <c r="D50" s="38">
        <f>'SKONS PM'!D50+'SKONS GM'!D50+'SKONS SP'!D50+LO!D50+MZUK!D50</f>
        <v>14</v>
      </c>
      <c r="E50" s="38">
        <f>'SKONS PM'!E50+'SKONS GM'!E50+'SKONS SP'!E50+LO!E50+MZUK!E50</f>
        <v>2.1</v>
      </c>
    </row>
    <row r="51" spans="1:5" ht="12.75">
      <c r="A51" s="35" t="s">
        <v>21</v>
      </c>
      <c r="B51" s="44" t="s">
        <v>85</v>
      </c>
      <c r="C51" s="35">
        <v>36</v>
      </c>
      <c r="D51" s="38"/>
      <c r="E51" s="38"/>
    </row>
    <row r="52" spans="1:5" ht="12.75">
      <c r="A52" s="39" t="s">
        <v>18</v>
      </c>
      <c r="B52" s="40" t="s">
        <v>90</v>
      </c>
      <c r="C52" s="39">
        <v>37</v>
      </c>
      <c r="D52" s="42">
        <f>D44+D45-D49</f>
        <v>96791.38000000257</v>
      </c>
      <c r="E52" s="42">
        <f>E44+E45-E49</f>
        <v>30595.090000001168</v>
      </c>
    </row>
    <row r="53" spans="1:5" ht="12.75">
      <c r="A53" s="39" t="s">
        <v>91</v>
      </c>
      <c r="B53" s="40" t="s">
        <v>92</v>
      </c>
      <c r="C53" s="35">
        <v>38</v>
      </c>
      <c r="D53" s="38"/>
      <c r="E53" s="38"/>
    </row>
    <row r="54" spans="1:5" ht="12.75">
      <c r="A54" s="35" t="s">
        <v>18</v>
      </c>
      <c r="B54" s="44" t="s">
        <v>93</v>
      </c>
      <c r="C54" s="35">
        <v>39</v>
      </c>
      <c r="D54" s="38"/>
      <c r="E54" s="38"/>
    </row>
    <row r="55" spans="1:5" ht="12.75">
      <c r="A55" s="45" t="s">
        <v>21</v>
      </c>
      <c r="B55" s="44" t="s">
        <v>94</v>
      </c>
      <c r="C55" s="35">
        <v>40</v>
      </c>
      <c r="D55" s="38"/>
      <c r="E55" s="38"/>
    </row>
    <row r="56" spans="1:5" ht="12.75">
      <c r="A56" s="46" t="s">
        <v>95</v>
      </c>
      <c r="B56" s="47" t="s">
        <v>96</v>
      </c>
      <c r="C56" s="39">
        <v>41</v>
      </c>
      <c r="D56" s="42">
        <f>D52+D53</f>
        <v>96791.38000000257</v>
      </c>
      <c r="E56" s="42">
        <f>E52+E53</f>
        <v>30595.090000001168</v>
      </c>
    </row>
    <row r="57" spans="1:5" ht="12.75">
      <c r="A57" s="46" t="s">
        <v>97</v>
      </c>
      <c r="B57" s="47" t="s">
        <v>98</v>
      </c>
      <c r="C57" s="35">
        <v>42</v>
      </c>
      <c r="D57" s="38">
        <f>'SKONS PM'!D57+'SKONS GM'!D57+'SKONS SP'!D57+LO!D57+MZUK!D57</f>
        <v>0</v>
      </c>
      <c r="E57" s="38">
        <f>'SKONS PM'!E57+'SKONS GM'!E57+'SKONS SP'!E57+LO!E57+MZUK!E57</f>
        <v>57997</v>
      </c>
    </row>
    <row r="58" spans="1:5" ht="36">
      <c r="A58" s="46" t="s">
        <v>99</v>
      </c>
      <c r="B58" s="48" t="s">
        <v>127</v>
      </c>
      <c r="C58" s="35">
        <v>43</v>
      </c>
      <c r="D58" s="38"/>
      <c r="E58" s="38"/>
    </row>
    <row r="59" spans="1:5" ht="12.75">
      <c r="A59" s="46" t="s">
        <v>101</v>
      </c>
      <c r="B59" s="40" t="s">
        <v>102</v>
      </c>
      <c r="C59" s="39">
        <v>44</v>
      </c>
      <c r="D59" s="42">
        <f>D56-D57-D58</f>
        <v>96791.38000000257</v>
      </c>
      <c r="E59" s="42">
        <f>E56-E57-E58</f>
        <v>-27401.909999998832</v>
      </c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3" spans="1:5" ht="12.75">
      <c r="A63" s="25" t="s">
        <v>103</v>
      </c>
      <c r="C63" s="26" t="s">
        <v>104</v>
      </c>
      <c r="E63" s="25" t="s">
        <v>105</v>
      </c>
    </row>
  </sheetData>
  <mergeCells count="8">
    <mergeCell ref="B11:D11"/>
    <mergeCell ref="B12:D12"/>
    <mergeCell ref="A14:C15"/>
    <mergeCell ref="D14:E14"/>
    <mergeCell ref="C2:E2"/>
    <mergeCell ref="C3:E3"/>
    <mergeCell ref="A6:B6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2008-04-22T08:58:29Z</cp:lastPrinted>
  <dcterms:created xsi:type="dcterms:W3CDTF">2008-03-27T13:31:46Z</dcterms:created>
  <dcterms:modified xsi:type="dcterms:W3CDTF">2008-04-22T09:07:53Z</dcterms:modified>
  <cp:category/>
  <cp:version/>
  <cp:contentType/>
  <cp:contentStatus/>
</cp:coreProperties>
</file>