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3920" windowHeight="13605" tabRatio="891" activeTab="1"/>
  </bookViews>
  <sheets>
    <sheet name="ZZSFO" sheetId="13" r:id="rId1"/>
    <sheet name="1.1 i 1.3.Luksemburg.Drogi.Sani" sheetId="1" r:id="rId2"/>
    <sheet name="2.1.Cmentarna.Drogi" sheetId="2" r:id="rId3"/>
    <sheet name="3.1.Cmentarna.E.II.Drogi" sheetId="3" r:id="rId4"/>
    <sheet name="4.1.Poleska.E.III.Drogi" sheetId="4" r:id="rId5"/>
    <sheet name="1.2.Luksemburg.Oświetlenie." sheetId="5" r:id="rId6"/>
    <sheet name="2.2.Cmentarna.Oświetlenie" sheetId="6" r:id="rId7"/>
    <sheet name="3.2.Cmentarna.EII.Oświetlenie." sheetId="7" r:id="rId8"/>
    <sheet name="4.2.Poleska.EIII.Oświetlenie" sheetId="8" r:id="rId9"/>
    <sheet name="2.3.Cmentarna.Kanalizacja" sheetId="9" r:id="rId10"/>
    <sheet name="3.3.Cmentarna.EII.Sanitarna" sheetId="10" r:id="rId11"/>
    <sheet name="4.3.Poleska.E.III.Sanitarna" sheetId="11" r:id="rId12"/>
    <sheet name="4.4.Poleska.E.III.Telekomunikac" sheetId="12" r:id="rId13"/>
  </sheets>
  <definedNames>
    <definedName name="_xlnm.Print_Area" localSheetId="1">'1.1 i 1.3.Luksemburg.Drogi.Sani'!$A$1:$G$68</definedName>
    <definedName name="_xlnm.Print_Area" localSheetId="5">'1.2.Luksemburg.Oświetlenie.'!$A$1:$G$24</definedName>
    <definedName name="_xlnm.Print_Area" localSheetId="2">'2.1.Cmentarna.Drogi'!$A$1:$G$56</definedName>
    <definedName name="_xlnm.Print_Area" localSheetId="6">'2.2.Cmentarna.Oświetlenie'!$A$1:$G$26</definedName>
    <definedName name="_xlnm.Print_Area" localSheetId="9">'2.3.Cmentarna.Kanalizacja'!$A$1:$G$101</definedName>
    <definedName name="_xlnm.Print_Area" localSheetId="3">'3.1.Cmentarna.E.II.Drogi'!$A$1:$G$39</definedName>
    <definedName name="_xlnm.Print_Area" localSheetId="7">'3.2.Cmentarna.EII.Oświetlenie.'!$A$1:$G$24</definedName>
    <definedName name="_xlnm.Print_Area" localSheetId="10">'3.3.Cmentarna.EII.Sanitarna'!$A$1:$G$31</definedName>
    <definedName name="_xlnm.Print_Area" localSheetId="4">'4.1.Poleska.E.III.Drogi'!$A$1:$G$52</definedName>
    <definedName name="_xlnm.Print_Area" localSheetId="8">'4.2.Poleska.EIII.Oświetlenie'!$A$1:$G$32</definedName>
    <definedName name="_xlnm.Print_Area" localSheetId="11">'4.3.Poleska.E.III.Sanitarna'!$A$1:$G$63</definedName>
    <definedName name="_xlnm.Print_Area" localSheetId="12">'4.4.Poleska.E.III.Telekomunikac'!$A$1:$G$33</definedName>
    <definedName name="_xlnm.Print_Area" localSheetId="0">ZZSFO!$B$1:$I$22</definedName>
    <definedName name="_xlnm.Print_Titles" localSheetId="1">'1.1 i 1.3.Luksemburg.Drogi.Sani'!$5:$7</definedName>
    <definedName name="_xlnm.Print_Titles" localSheetId="2">'2.1.Cmentarna.Drogi'!$5:$7</definedName>
    <definedName name="_xlnm.Print_Titles" localSheetId="9">'2.3.Cmentarna.Kanalizacja'!$5:$7</definedName>
    <definedName name="_xlnm.Print_Titles" localSheetId="3">'3.1.Cmentarna.E.II.Drogi'!$5:$7</definedName>
    <definedName name="_xlnm.Print_Titles" localSheetId="4">'4.1.Poleska.E.III.Drogi'!$5:$7</definedName>
    <definedName name="_xlnm.Print_Titles" localSheetId="11">'4.3.Poleska.E.III.Sanitarna'!$5:$7</definedName>
    <definedName name="Z_884A1504_D651_461D_833F_5291DE2AB5FB_.wvu.PrintArea" localSheetId="1" hidden="1">'1.1 i 1.3.Luksemburg.Drogi.Sani'!$A$1:$G$68</definedName>
    <definedName name="Z_884A1504_D651_461D_833F_5291DE2AB5FB_.wvu.PrintArea" localSheetId="5" hidden="1">'1.2.Luksemburg.Oświetlenie.'!$A$1:$G$24</definedName>
    <definedName name="Z_884A1504_D651_461D_833F_5291DE2AB5FB_.wvu.PrintArea" localSheetId="2" hidden="1">'2.1.Cmentarna.Drogi'!$A$1:$G$56</definedName>
    <definedName name="Z_884A1504_D651_461D_833F_5291DE2AB5FB_.wvu.PrintArea" localSheetId="6" hidden="1">'2.2.Cmentarna.Oświetlenie'!$A$1:$G$26</definedName>
    <definedName name="Z_884A1504_D651_461D_833F_5291DE2AB5FB_.wvu.PrintArea" localSheetId="9" hidden="1">'2.3.Cmentarna.Kanalizacja'!$A$1:$G$101</definedName>
    <definedName name="Z_884A1504_D651_461D_833F_5291DE2AB5FB_.wvu.PrintArea" localSheetId="3" hidden="1">'3.1.Cmentarna.E.II.Drogi'!$A$1:$G$39</definedName>
    <definedName name="Z_884A1504_D651_461D_833F_5291DE2AB5FB_.wvu.PrintArea" localSheetId="7" hidden="1">'3.2.Cmentarna.EII.Oświetlenie.'!$A$1:$G$24</definedName>
    <definedName name="Z_884A1504_D651_461D_833F_5291DE2AB5FB_.wvu.PrintArea" localSheetId="10" hidden="1">'3.3.Cmentarna.EII.Sanitarna'!$A$1:$G$31</definedName>
    <definedName name="Z_884A1504_D651_461D_833F_5291DE2AB5FB_.wvu.PrintArea" localSheetId="11" hidden="1">'4.3.Poleska.E.III.Sanitarna'!$A$1:$G$63</definedName>
    <definedName name="Z_884A1504_D651_461D_833F_5291DE2AB5FB_.wvu.PrintArea" localSheetId="12" hidden="1">'4.4.Poleska.E.III.Telekomunikac'!$A$1:$G$33</definedName>
    <definedName name="Z_884A1504_D651_461D_833F_5291DE2AB5FB_.wvu.PrintTitles" localSheetId="1" hidden="1">'1.1 i 1.3.Luksemburg.Drogi.Sani'!$5:$7</definedName>
    <definedName name="Z_884A1504_D651_461D_833F_5291DE2AB5FB_.wvu.PrintTitles" localSheetId="2" hidden="1">'2.1.Cmentarna.Drogi'!$5:$7</definedName>
    <definedName name="Z_884A1504_D651_461D_833F_5291DE2AB5FB_.wvu.PrintTitles" localSheetId="9" hidden="1">'2.3.Cmentarna.Kanalizacja'!$5:$7</definedName>
    <definedName name="Z_884A1504_D651_461D_833F_5291DE2AB5FB_.wvu.PrintTitles" localSheetId="3" hidden="1">'3.1.Cmentarna.E.II.Drogi'!$5:$7</definedName>
    <definedName name="Z_884A1504_D651_461D_833F_5291DE2AB5FB_.wvu.PrintTitles" localSheetId="11" hidden="1">'4.3.Poleska.E.III.Sanitarna'!$5:$7</definedName>
  </definedNames>
  <calcPr calcId="125725"/>
  <customWorkbookViews>
    <customWorkbookView name="Paweł - Widok osobisty" guid="{884A1504-D651-461D-833F-5291DE2AB5FB}" mergeInterval="0" personalView="1" maximized="1" xWindow="1" yWindow="1" windowWidth="2560" windowHeight="1362" tabRatio="886" activeSheetId="12"/>
  </customWorkbookViews>
</workbook>
</file>

<file path=xl/calcChain.xml><?xml version="1.0" encoding="utf-8"?>
<calcChain xmlns="http://schemas.openxmlformats.org/spreadsheetml/2006/main">
  <c r="D29" i="2"/>
  <c r="G52"/>
  <c r="G51"/>
  <c r="G48"/>
  <c r="G49" s="1"/>
  <c r="G45"/>
  <c r="G44"/>
  <c r="G43"/>
  <c r="G42"/>
  <c r="G39"/>
  <c r="G38"/>
  <c r="G37"/>
  <c r="G36"/>
  <c r="G33"/>
  <c r="G32"/>
  <c r="G31"/>
  <c r="G30"/>
  <c r="G29"/>
  <c r="G28"/>
  <c r="G27"/>
  <c r="G26"/>
  <c r="G25"/>
  <c r="G22"/>
  <c r="G21"/>
  <c r="G20"/>
  <c r="G19"/>
  <c r="G16"/>
  <c r="G15"/>
  <c r="G14"/>
  <c r="G13"/>
  <c r="G12"/>
  <c r="G11"/>
  <c r="G10"/>
  <c r="G65" i="1"/>
  <c r="G64"/>
  <c r="G61"/>
  <c r="G58"/>
  <c r="G57"/>
  <c r="G56"/>
  <c r="G53"/>
  <c r="G52"/>
  <c r="G51"/>
  <c r="G50"/>
  <c r="G47"/>
  <c r="G46"/>
  <c r="G45"/>
  <c r="G42"/>
  <c r="G41"/>
  <c r="G40"/>
  <c r="G39"/>
  <c r="G38"/>
  <c r="G37"/>
  <c r="G36"/>
  <c r="G35"/>
  <c r="G34"/>
  <c r="G33"/>
  <c r="G32"/>
  <c r="G31"/>
  <c r="G30"/>
  <c r="G29"/>
  <c r="G28"/>
  <c r="G25"/>
  <c r="G24"/>
  <c r="G23"/>
  <c r="G22"/>
  <c r="G21"/>
  <c r="G20"/>
  <c r="G17"/>
  <c r="G16"/>
  <c r="G15"/>
  <c r="G14"/>
  <c r="G13"/>
  <c r="G12"/>
  <c r="G11"/>
  <c r="G10"/>
  <c r="G52" i="9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1"/>
  <c r="G30"/>
  <c r="G29"/>
  <c r="G27"/>
  <c r="G26"/>
  <c r="G25"/>
  <c r="G24"/>
  <c r="G19"/>
  <c r="G18"/>
  <c r="G17"/>
  <c r="G15"/>
  <c r="G14"/>
  <c r="G11"/>
  <c r="G10"/>
  <c r="D9" i="1"/>
  <c r="D11" i="3"/>
  <c r="D10"/>
  <c r="G10" s="1"/>
  <c r="D14" i="2"/>
  <c r="D10"/>
  <c r="G18" i="4"/>
  <c r="G17"/>
  <c r="G16"/>
  <c r="G15"/>
  <c r="G14"/>
  <c r="G13"/>
  <c r="G12"/>
  <c r="G11"/>
  <c r="D10"/>
  <c r="G10" s="1"/>
  <c r="D13" i="1"/>
  <c r="G9" i="2"/>
  <c r="G36" i="3"/>
  <c r="G35"/>
  <c r="G32"/>
  <c r="G33" s="1"/>
  <c r="G29"/>
  <c r="G28"/>
  <c r="G27"/>
  <c r="G26"/>
  <c r="G23"/>
  <c r="G22"/>
  <c r="G21"/>
  <c r="G20"/>
  <c r="G19"/>
  <c r="G14"/>
  <c r="G11"/>
  <c r="G9"/>
  <c r="G50" i="4"/>
  <c r="G49"/>
  <c r="G46"/>
  <c r="G45"/>
  <c r="G44"/>
  <c r="G41"/>
  <c r="G42" s="1"/>
  <c r="G38"/>
  <c r="G37"/>
  <c r="G36"/>
  <c r="G35"/>
  <c r="G32"/>
  <c r="G31"/>
  <c r="G30"/>
  <c r="G29"/>
  <c r="G28"/>
  <c r="G27"/>
  <c r="G24"/>
  <c r="G23"/>
  <c r="G22"/>
  <c r="G21"/>
  <c r="G9"/>
  <c r="G23" i="5"/>
  <c r="G22"/>
  <c r="G21"/>
  <c r="G20"/>
  <c r="G19"/>
  <c r="G18"/>
  <c r="G17"/>
  <c r="G16"/>
  <c r="G15"/>
  <c r="G14"/>
  <c r="G13"/>
  <c r="G12"/>
  <c r="G11"/>
  <c r="G10"/>
  <c r="G9"/>
  <c r="G8"/>
  <c r="G25" i="6"/>
  <c r="G24"/>
  <c r="G23"/>
  <c r="G22"/>
  <c r="G21"/>
  <c r="G20"/>
  <c r="G19"/>
  <c r="G18"/>
  <c r="G17"/>
  <c r="G16"/>
  <c r="G15"/>
  <c r="G14"/>
  <c r="G13"/>
  <c r="G12"/>
  <c r="G11"/>
  <c r="G10"/>
  <c r="G9"/>
  <c r="G8"/>
  <c r="G22" i="7"/>
  <c r="G21"/>
  <c r="G20"/>
  <c r="G19"/>
  <c r="G18"/>
  <c r="G17"/>
  <c r="G16"/>
  <c r="G15"/>
  <c r="G14"/>
  <c r="G13"/>
  <c r="G12"/>
  <c r="G11"/>
  <c r="G10"/>
  <c r="G31" i="8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98" i="9"/>
  <c r="G97"/>
  <c r="G96"/>
  <c r="G95"/>
  <c r="G94"/>
  <c r="G93"/>
  <c r="G92"/>
  <c r="G91"/>
  <c r="G90"/>
  <c r="G89"/>
  <c r="G88"/>
  <c r="G87"/>
  <c r="G86"/>
  <c r="G85"/>
  <c r="G84"/>
  <c r="G83"/>
  <c r="G82"/>
  <c r="G81"/>
  <c r="G78"/>
  <c r="G77"/>
  <c r="G76"/>
  <c r="G75"/>
  <c r="G74"/>
  <c r="G71"/>
  <c r="G70"/>
  <c r="G69"/>
  <c r="G68"/>
  <c r="G67"/>
  <c r="G66"/>
  <c r="G63"/>
  <c r="G62"/>
  <c r="G61"/>
  <c r="G60"/>
  <c r="G59"/>
  <c r="G56"/>
  <c r="G55"/>
  <c r="G29" i="10"/>
  <c r="G28"/>
  <c r="G27"/>
  <c r="G26"/>
  <c r="G25"/>
  <c r="G24"/>
  <c r="G23"/>
  <c r="G20"/>
  <c r="G19"/>
  <c r="G17"/>
  <c r="G16"/>
  <c r="G15"/>
  <c r="G14"/>
  <c r="G13"/>
  <c r="G12"/>
  <c r="G11"/>
  <c r="G10"/>
  <c r="G9"/>
  <c r="G61" i="11"/>
  <c r="G60"/>
  <c r="G59"/>
  <c r="G58"/>
  <c r="G57"/>
  <c r="G56"/>
  <c r="G55"/>
  <c r="G52"/>
  <c r="G51"/>
  <c r="G50"/>
  <c r="G49"/>
  <c r="G48"/>
  <c r="G47"/>
  <c r="G46"/>
  <c r="G45"/>
  <c r="G44"/>
  <c r="G43"/>
  <c r="G42"/>
  <c r="G41"/>
  <c r="G40"/>
  <c r="G37"/>
  <c r="G36"/>
  <c r="G35"/>
  <c r="G34"/>
  <c r="G33"/>
  <c r="G32"/>
  <c r="G31"/>
  <c r="G30"/>
  <c r="G29"/>
  <c r="G28"/>
  <c r="G25"/>
  <c r="G24"/>
  <c r="G23"/>
  <c r="G22"/>
  <c r="G21"/>
  <c r="G20"/>
  <c r="G19"/>
  <c r="G18"/>
  <c r="G17"/>
  <c r="G16"/>
  <c r="G15"/>
  <c r="G14"/>
  <c r="G13"/>
  <c r="G12"/>
  <c r="G11"/>
  <c r="G10"/>
  <c r="G9"/>
  <c r="D18" i="4"/>
  <c r="G10" i="12"/>
  <c r="G31"/>
  <c r="G30"/>
  <c r="G29"/>
  <c r="G28"/>
  <c r="G27"/>
  <c r="G26"/>
  <c r="G25"/>
  <c r="G24"/>
  <c r="G23"/>
  <c r="G20"/>
  <c r="G19"/>
  <c r="G18"/>
  <c r="G17"/>
  <c r="G16"/>
  <c r="G15"/>
  <c r="G14"/>
  <c r="G13"/>
  <c r="G12"/>
  <c r="G11"/>
  <c r="G9"/>
  <c r="D13" i="9"/>
  <c r="G13" s="1"/>
  <c r="D12"/>
  <c r="G12" s="1"/>
  <c r="D16"/>
  <c r="G16" s="1"/>
  <c r="D9"/>
  <c r="G9" s="1"/>
  <c r="D28"/>
  <c r="G28" s="1"/>
  <c r="D23"/>
  <c r="D33" s="1"/>
  <c r="G33" s="1"/>
  <c r="D22"/>
  <c r="D32" s="1"/>
  <c r="G32" s="1"/>
  <c r="D19" i="2"/>
  <c r="D27"/>
  <c r="D33" s="1"/>
  <c r="D28"/>
  <c r="D25" i="1"/>
  <c r="D36"/>
  <c r="D18" i="10"/>
  <c r="G18" s="1"/>
  <c r="D36" i="2"/>
  <c r="D39" s="1"/>
  <c r="D9" i="7"/>
  <c r="G9" s="1"/>
  <c r="D8"/>
  <c r="G8" s="1"/>
  <c r="G23" s="1"/>
  <c r="F13" i="13" s="1"/>
  <c r="H13" s="1"/>
  <c r="D13" i="6"/>
  <c r="D8" i="5"/>
  <c r="D11" s="1"/>
  <c r="D41" i="4"/>
  <c r="D15"/>
  <c r="D32" i="3"/>
  <c r="D35"/>
  <c r="D36"/>
  <c r="D28"/>
  <c r="D20" s="1"/>
  <c r="D19" s="1"/>
  <c r="D29"/>
  <c r="D27"/>
  <c r="D23"/>
  <c r="D26"/>
  <c r="D15"/>
  <c r="D16" s="1"/>
  <c r="G16" s="1"/>
  <c r="D61" i="1"/>
  <c r="G62" s="1"/>
  <c r="D37" i="2"/>
  <c r="D51" i="1"/>
  <c r="D64"/>
  <c r="D39"/>
  <c r="D45"/>
  <c r="D65"/>
  <c r="D22"/>
  <c r="D14"/>
  <c r="D10"/>
  <c r="D11" s="1"/>
  <c r="G9"/>
  <c r="G47" i="4" l="1"/>
  <c r="G33"/>
  <c r="G25"/>
  <c r="G12" i="3"/>
  <c r="G24"/>
  <c r="G30"/>
  <c r="G23" i="2"/>
  <c r="G46"/>
  <c r="G20" i="9"/>
  <c r="G23"/>
  <c r="G22"/>
  <c r="G57"/>
  <c r="G72"/>
  <c r="G79"/>
  <c r="G48" i="1"/>
  <c r="G15" i="3"/>
  <c r="G17" s="1"/>
  <c r="D26" i="2"/>
  <c r="D31" s="1"/>
  <c r="D32" s="1"/>
  <c r="G39" i="4"/>
  <c r="G19"/>
  <c r="G32" i="8"/>
  <c r="F16" i="13" s="1"/>
  <c r="H16" s="1"/>
  <c r="G62" i="11"/>
  <c r="G37" i="3"/>
  <c r="I13" i="13"/>
  <c r="G43" i="1"/>
  <c r="G59"/>
  <c r="G66"/>
  <c r="G54"/>
  <c r="G17" i="2"/>
  <c r="D30"/>
  <c r="G40"/>
  <c r="G53"/>
  <c r="G51" i="4"/>
  <c r="G24" i="5"/>
  <c r="F8" i="13" s="1"/>
  <c r="H8" s="1"/>
  <c r="G26" i="6"/>
  <c r="F10" i="13" s="1"/>
  <c r="G64" i="9"/>
  <c r="G99"/>
  <c r="G21" i="10"/>
  <c r="G30"/>
  <c r="G26" i="11"/>
  <c r="G38"/>
  <c r="G53"/>
  <c r="G21" i="12"/>
  <c r="G32"/>
  <c r="D15" i="1"/>
  <c r="D24"/>
  <c r="G26" s="1"/>
  <c r="K52" i="4" l="1"/>
  <c r="K38" i="3"/>
  <c r="G53" i="9"/>
  <c r="G100" s="1"/>
  <c r="F11" i="13" s="1"/>
  <c r="G52" i="4"/>
  <c r="F15" i="13" s="1"/>
  <c r="H15" s="1"/>
  <c r="I16"/>
  <c r="H10"/>
  <c r="I10" s="1"/>
  <c r="I8"/>
  <c r="G18" i="1"/>
  <c r="K67" s="1"/>
  <c r="G38" i="3"/>
  <c r="F12" i="13" s="1"/>
  <c r="G31" i="10"/>
  <c r="F14" i="13" s="1"/>
  <c r="G63" i="11"/>
  <c r="F17" i="13" s="1"/>
  <c r="G33" i="12"/>
  <c r="F18" i="13" s="1"/>
  <c r="K100" i="9" l="1"/>
  <c r="G67" i="1"/>
  <c r="F7" i="13" s="1"/>
  <c r="G34" i="2"/>
  <c r="I15" i="13"/>
  <c r="H18"/>
  <c r="I18" s="1"/>
  <c r="H17"/>
  <c r="I17" s="1"/>
  <c r="G15"/>
  <c r="H14"/>
  <c r="I14" s="1"/>
  <c r="H11"/>
  <c r="I11" s="1"/>
  <c r="H12"/>
  <c r="I12" s="1"/>
  <c r="G12"/>
  <c r="G54" i="2" l="1"/>
  <c r="F9" i="13" s="1"/>
  <c r="H9" s="1"/>
  <c r="I9" s="1"/>
  <c r="K54" i="2"/>
  <c r="H7" i="13"/>
  <c r="I7" s="1"/>
  <c r="G7"/>
  <c r="G9" l="1"/>
  <c r="G19" s="1"/>
  <c r="F19"/>
  <c r="I19"/>
  <c r="H19"/>
</calcChain>
</file>

<file path=xl/sharedStrings.xml><?xml version="1.0" encoding="utf-8"?>
<sst xmlns="http://schemas.openxmlformats.org/spreadsheetml/2006/main" count="1345" uniqueCount="423">
  <si>
    <t>FORMULARZ  CENOWY - PRZEDMIAR ROBÓT</t>
  </si>
  <si>
    <t>Lp.</t>
  </si>
  <si>
    <t>Podstawa wyceny</t>
  </si>
  <si>
    <t>Opis pozycji kosztorysowych</t>
  </si>
  <si>
    <t>Ilość</t>
  </si>
  <si>
    <t>J.m.</t>
  </si>
  <si>
    <t>Cena jedn. brutto</t>
  </si>
  <si>
    <t>Wartość brutto</t>
  </si>
  <si>
    <t>nr SST</t>
  </si>
  <si>
    <t>A</t>
  </si>
  <si>
    <t>ROBOTY  PRZYGOTOWAWCZE</t>
  </si>
  <si>
    <t>D.01.01.01</t>
  </si>
  <si>
    <t>Roboty pomiarowe przy liniowych robotach ziemnych drogi - wyznaczenie trasy.</t>
  </si>
  <si>
    <t>km</t>
  </si>
  <si>
    <t>D.01.02.02</t>
  </si>
  <si>
    <t>m2</t>
  </si>
  <si>
    <t>D.01.02.04</t>
  </si>
  <si>
    <t>Ręczne rozebranie nawierzchni z brukowca o grubości 16-20 cm</t>
  </si>
  <si>
    <t>m3</t>
  </si>
  <si>
    <t>D.01.03.08</t>
  </si>
  <si>
    <t>Regulacja pionowa studzienek dla urządzeń podziemnych,objętość betonu w jednym miejscu do 0,1 m3</t>
  </si>
  <si>
    <t>Regulacja pionowa studzienek dla urządzeń podziemnych,objętość betonu w jednym miejscu od 0,1 do 0,2 m3</t>
  </si>
  <si>
    <t>Razem:</t>
  </si>
  <si>
    <t>B</t>
  </si>
  <si>
    <t>ODWODNIENIE -  ROBOTY  ZIEMNE</t>
  </si>
  <si>
    <t>D.03.02.01</t>
  </si>
  <si>
    <t>Roboty pomiarowe - wyznaczenie kanalizacji deszczowej.</t>
  </si>
  <si>
    <t>Podłoża pod kanały i obiekty z materiałów sypkich o grubości 15 cm</t>
  </si>
  <si>
    <t>C</t>
  </si>
  <si>
    <t>ODWODNIENIE -  ELEMENTY</t>
  </si>
  <si>
    <t>m</t>
  </si>
  <si>
    <t>szt</t>
  </si>
  <si>
    <t>Montaż elementów konstrukcji o rozpiętości 4,00 m,podwieszeń rurociągów i kanałów</t>
  </si>
  <si>
    <t>kpl</t>
  </si>
  <si>
    <t>Demontaż elementów konstrukcji o rozpiętości 4,00 m,podwieszeń rurociągów i kanałów</t>
  </si>
  <si>
    <t>D</t>
  </si>
  <si>
    <t>ROBOTY ZIEMNE</t>
  </si>
  <si>
    <t>D.02.01.01</t>
  </si>
  <si>
    <t>D.02.03.01</t>
  </si>
  <si>
    <t>Zagęszczanie nasypów j.w. grunt kat. I-II</t>
  </si>
  <si>
    <t>E</t>
  </si>
  <si>
    <t>PODBUDOWY</t>
  </si>
  <si>
    <t>D.04.01.01</t>
  </si>
  <si>
    <t>Profilowanie i zagęszczanie podłoża pod warstwy konstrukcyjne nawierzchni, w gruntach kategorii II-IV (pod chodnikiem)</t>
  </si>
  <si>
    <t>D.04.04.02</t>
  </si>
  <si>
    <t>Podbudowy z kruszywa łamanego 0/31,5mm, grubość warstwy po zagęszczeniu 25cm</t>
  </si>
  <si>
    <t>F</t>
  </si>
  <si>
    <t>NAWIERZCHNIE</t>
  </si>
  <si>
    <t>D.05.03.23a</t>
  </si>
  <si>
    <t>ROBOTY  WYKOŃCZENIOWE</t>
  </si>
  <si>
    <t>D.06.01.01</t>
  </si>
  <si>
    <t>G</t>
  </si>
  <si>
    <t>ELEMENTY  ULIC</t>
  </si>
  <si>
    <t>D.08.01.01</t>
  </si>
  <si>
    <t>D.08.03.01</t>
  </si>
  <si>
    <t>Obrzeża betonowe o wymiarach 30x8cm, na podsypce piaskowej spoiny wypełniane piaskiem</t>
  </si>
  <si>
    <t>SUMA  BRUTTO:</t>
  </si>
  <si>
    <t>Chodniki z kostki brukowej betonowej szarej grubości 8cm, czerwonej, układane na podsypce cem.-piaskowej 1:4 o grub.5cm, spoiny wypełniane piaskiem</t>
  </si>
  <si>
    <t>Nawierzchnia zjazdów z czarnej kostki brukowej betonowej 20x10 cm o grubości 8cm, na podsypce cementowo-piaskowej 1:4 o grub. 5cm</t>
  </si>
  <si>
    <t>Nawierzchnia ulicy z szarej kostki brukowej betonowej 20x10 cm o grubości 8cm, na podsypce cementowo-piaskowej 1:4 o grub. 5cm</t>
  </si>
  <si>
    <t>Humusowanie skarp z obsianiem, przy grubości warstwy humusu 10cm. Uzwględnić zakup i dowóz humusu do miejsca wbudowania.</t>
  </si>
  <si>
    <t>Próba szczelności wszystkich wykonanych odcinków kanałów rurowych</t>
  </si>
  <si>
    <t>Podbudowy z kruszywa łamanego 0/31,5mm, grubość warstwy po zagęszczeniu 15cm</t>
  </si>
  <si>
    <t xml:space="preserve">Koryta głębokość śr.35cm, w gruntach kat.II-IV - zjazdy </t>
  </si>
  <si>
    <t>Rozebranie podbudowy z kruszywa łamanego gr. 25cm</t>
  </si>
  <si>
    <t>Rozebranie nawierzchni drogi z kostki betonowej  gr.8cm na podsypce c-p gr. 5cm</t>
  </si>
  <si>
    <t>Rozebranie krawężników betonowych 15x30 na ławie betonowej B-15</t>
  </si>
  <si>
    <t>Krawężniki betonowe wystające o wymiarach 15x30 cm, wraz z wykonaniem ław betonowych B-15MPa, F=0,1m2, na podsypce cementowo-piaskowej 1:4 o  gr.5cm</t>
  </si>
  <si>
    <t>Usuniecie warstwy ziemi urodzajnej humusu i darni, grubości 15cm, z odwozem na składowisko Wykonawcy</t>
  </si>
  <si>
    <t>Formowanie nasypów, grunt kategorii I-II -  grunt z wykopu z przerzutu podłużnego oraz poprzecznego</t>
  </si>
  <si>
    <t>Rozebranie nawierzchni z betonu o grubości 15cm</t>
  </si>
  <si>
    <t>Wywiezienie gruzu z terenu rozbiórki  na składowisko:  wskazane przez Inwestora do 5km: 95m3 (materiały porozbiórkowe w dobrym stanie);  pozostałe na składowisko Wykonawcy.</t>
  </si>
  <si>
    <t>szt.</t>
  </si>
  <si>
    <t>Roboty ziemne, grunt kat.I-IV, z odwozem gruntu: z robót ziemnych, wykopów pod kanalizację oraz gruntu z koryta po zjazdy - na składowisko Wykonawcy.</t>
  </si>
  <si>
    <t>Profilowanie i zagęszczanie podłoża pod warstwy konstrukcyjne nawierzchni, w gruntach kategorii II-IV (jezdnia oraz chodnik)</t>
  </si>
  <si>
    <t xml:space="preserve">Formowanie nasypów, grunt kategorii I-II -  grunt z wykopu </t>
  </si>
  <si>
    <t>Podbudowy z kruszywa łamanego 0/31,5mm, grubość warstwy po zagęszczeniu 23cm</t>
  </si>
  <si>
    <t>D.05.03.05a</t>
  </si>
  <si>
    <t>D.05.03.05b</t>
  </si>
  <si>
    <t>D.01.02.01</t>
  </si>
  <si>
    <t>Roboty pomiarowe - wyznaczenie przykanalików.</t>
  </si>
  <si>
    <t>Nawierzchnia ulicy warstwa ścieralna BA o grub.4cm typ AC11S na polimeroasfalcie, wraz z oczyszczeniem i skropieniem podłoża w ilości 0.4kg/1m2</t>
  </si>
  <si>
    <t>Nawierzchnia ulicy warstwa wiążąca z BA o grub. 6cm typ AC16W na polimeroasfalcie, wraz z oczyszczeniem podbudowy i skropieniem w ilości 0.6kg/1m2</t>
  </si>
  <si>
    <t>Roboty ziemne w gruncie kat.I-IV, z przerzutem poprzecznym w nasyp</t>
  </si>
  <si>
    <t>Profilowanie i zagęszczanie podłoża pod warstwy konstrukcyjne nawierzchni, w gruntach kategorii II-IV</t>
  </si>
  <si>
    <t>Podbudowy z kruszywa łamanego 0/63mm, w-wa dolna  grub. warstwy po zagęszczeniu 15cm</t>
  </si>
  <si>
    <t>Podbudowy z kruszywa łamanego 0/31,5mm, w-wa górna  grubość warstwy po zagęszczeniu 15cm</t>
  </si>
  <si>
    <t>Chodniki z kostki brukowej betonowej szarej grubości 8cm, szarej, układane na podsypce cem.-piaskowej 1:4 o grub.5cm, spoiny wypełniane piaskiem</t>
  </si>
  <si>
    <t>Podbudowa z mieszanek mineralno bitumicznych  o grub. 8cm  typ AC22P na polimeroasfalcie, wraz z oczyszczeniem podbudowy i skropieniem w ilości 0.6kg/1m2</t>
  </si>
  <si>
    <t>Podsypka z kruszyw naturalnych pod chodnikiem o grub. 10cm</t>
  </si>
  <si>
    <t>D.04.07.01a</t>
  </si>
  <si>
    <t>Nawierzchnia ulicy warstwa wiążąca z BA o grub. 6cm typ AC16W na polimeroasfalcie, wraz z oczyszczeniem podbudowy i skropieniem w ilości 0.4kg/1m2</t>
  </si>
  <si>
    <t>Formowanie nasypów, grunt kategorii I-II, łącznie z plantowaniem skarp -  uwzględnić zakup i dowóz gruntu do miejsca wbudowania w nasyp</t>
  </si>
  <si>
    <t>Usuniecie krzewów i zarośli o średniej  gęstości poszycia  wraz z utylizacją</t>
  </si>
  <si>
    <t xml:space="preserve"> </t>
  </si>
  <si>
    <t>ODWODNIENIE - PRZYKANALIKI</t>
  </si>
  <si>
    <t>Nasypanie warstwy piasku na dnie rowu kablowego o szerokości do 0.4 m</t>
  </si>
  <si>
    <t>Montaż przewodów do opraw oświetleniowych - wciąganie w słupy, rury osłonowe i wysięgniki przy wysokości latarń do 10 m</t>
  </si>
  <si>
    <t>kpl.przew.</t>
  </si>
  <si>
    <t>Montaż opraw oświetlenia zewnętrznego na wysięgniku - SGS 203 100W PHILIPS</t>
  </si>
  <si>
    <t>Zarobienie na sucho końca kabla 4-żyłowego o przekroju żył 35 mm2 na napięcie do 1 kV o izolacji i powłoce z tworzyw sztucznych</t>
  </si>
  <si>
    <t>Badanie linii kablowej N.N.- kabel 4-żyłowy</t>
  </si>
  <si>
    <t>odc.</t>
  </si>
  <si>
    <t>Sprawdzenie samoczynnego wyłączania zasilania (pierwsza próba)</t>
  </si>
  <si>
    <t>prób.</t>
  </si>
  <si>
    <t>Pomiar rezystancji izolacji instalacji elektrycznej - obwód 1-fazowy (pomiar pierwszy)</t>
  </si>
  <si>
    <t>pomiar</t>
  </si>
  <si>
    <t>Pomiar rezystancji izolacji instalacji elektrycznej - obwód 3-fazowy (pomiar pierwszy)</t>
  </si>
  <si>
    <t>Badania i pomiary instalacji uziemiającej (pierwszy pomiar)</t>
  </si>
  <si>
    <t>Badanie stopnia zagęszczenia gruntu Id wg BN-83/8836-02 przy każdym słupie oświetlenia ulicznego</t>
  </si>
  <si>
    <t>Badanie wskaźnika Is zagęszczenia gruntu wg BN-83/8836-02 pomiędzy słupami oświetlenia ulicznego</t>
  </si>
  <si>
    <t>D.07.07.01</t>
  </si>
  <si>
    <t>Kopanie rowów dla kabli w sposób ręczny w gruncie kat. II-IV</t>
  </si>
  <si>
    <t>Ułożenie rur osłonowych DVK 75 mm w gotowym wykopie</t>
  </si>
  <si>
    <t>Rury DVR 40 układane w słupach</t>
  </si>
  <si>
    <t>Wykopy ręczne o głębokości do 2 m w gruncie kat. IV wraz z zasypaniem dla słupów elektroenergetycznych linii napowietrznych niskiego napiecia</t>
  </si>
  <si>
    <t>Zarobienie na sucho końca kabla 4-żyłowego o przekroju żył 50mm2 na napięcie do 1 kV o izolacji i powłoce z tworzyw sztucznych</t>
  </si>
  <si>
    <t>Uziomy ze stali profilowanej miedziowane o długości 4.5 m (metoda wykonania udarowa)  grunt kat. II-IV</t>
  </si>
  <si>
    <t>Uziomy ze stali profilowanej miedziowane (metoda wykonania udarowa) - grunt kat.II-IV  za następne 1.5 m długości</t>
  </si>
  <si>
    <t>Badania i pomiary instalacji skuteczności zerowania (pierwszy pomiar)</t>
  </si>
  <si>
    <t xml:space="preserve">SPECYFIKACJA TECHNICZNA WYKONANIA I ODBIORU ROBÓT PRZY WYKONANIU OŚWIETLENIA CZĘŚCI ULICY CMENTARNEJ OD SKRZYŻOWANIA Z UL. ŻOŁNIERSKĄ DO SKRZYŻOWANIA Z UL. R. LUKSEMBURG  </t>
  </si>
  <si>
    <t>Kopanie rowów dla kabli w sposób ręczny w gruncie kat. II-IV, uwzględnić wytyczenie trasy</t>
  </si>
  <si>
    <t>Zasypywanie rowów dla kabli wykonanych ręcznie w gruncie kat. II-IV z zagęszczaniem warstwami  grub.25cm</t>
  </si>
  <si>
    <t>Montaż wysięgników rurowych 1m na słupie</t>
  </si>
  <si>
    <t>Montaż przewodów, uzbrojenia lampy - wciąganie w słupy, rury osłonowe i wysięgniki przy wysokości latarń do 10 m,  YDY3x2,5mm2</t>
  </si>
  <si>
    <t xml:space="preserve">Zasypywanie rowów dla kabli wykonanych ręcznie w gruncie kat. II-IV z zagęszczaniem warstwami  grub.25cm </t>
  </si>
  <si>
    <t>Układanie kabli  w rowach kablowych ręcznie kabel YAKY 4x35mm2,  łącznie z ułożeniem niebieskiej folii sygnalizac.</t>
  </si>
  <si>
    <t>Układanie kabli  w rowach kablowych ręcznie kabel YAKY 4x50mm2  łącznie z ułożeniem niebieskiej folii sygnalizac.</t>
  </si>
  <si>
    <t xml:space="preserve">SPECYFIKACJA TECHNICZNA WYKONANIA I ODBIORU ROBÓT : Roboty elektryczne – oświetlenie uliczne w m. Gubin ul. R.Luksemburg
</t>
  </si>
  <si>
    <t>Zarobienie na sucho końca kabla 4-żyłowego o przekroju żył  35mm2 na napięcie do 1kV o izolacji i powłoce z tworzyw sztucznych</t>
  </si>
  <si>
    <t>Uziomy ze stali profilowanej miedziowane (metoda wykonania udarowa) -                         grunt kat. II-IV  za następne 1.5 m długości</t>
  </si>
  <si>
    <t>Zasypywanie rowów dla kabli wykonanych ręcznie w gruncie kat. II-IV wraz z zagęszczeniem warswami gr.25cm</t>
  </si>
  <si>
    <t xml:space="preserve">Element 2.3. - Budowa kanalizacji deszczowej </t>
  </si>
  <si>
    <t>Zasypywanie wykopów warstwami, głębokość wykopu do 1,5m, grunt kategorii I-IV.</t>
  </si>
  <si>
    <t>Zasypywanie wykopów warstwami, z przemieszczenim mas ziemnych spycharkami do 10m, grunt kategorii I-IV.</t>
  </si>
  <si>
    <t>Roboty ziemne wykon. koparkami grunt kategorii I-IV, z transportem urobku na składowisko Wykonawcy.</t>
  </si>
  <si>
    <t>Ręczne plantowanie powierzchni gruntu rodzimego  kat. I-III</t>
  </si>
  <si>
    <t>ST.02.01</t>
  </si>
  <si>
    <t>Pompowanie próbne pomiarowe lub oczyszczające przy śr.otw. 150-500mm</t>
  </si>
  <si>
    <t>godz.</t>
  </si>
  <si>
    <t>Roboty ziemne wykon. koparkami w gr.kat.I-IV z transportem urobku na składowisko Wykonawcy - czyszczenie zbiornika</t>
  </si>
  <si>
    <t>ROBOTY  MONTAŻOWE</t>
  </si>
  <si>
    <t>Kanały z rur betonowych i żelbetowych WIPRO  łączonych na uszczelkę gumową śr.200mm</t>
  </si>
  <si>
    <t>Kanały z rur betonowych i żelbetowych WIPRO  łączonych na uszczelkę gumową śr.300mm</t>
  </si>
  <si>
    <t>Kanały z rur betonowych i żelbetowych WIPRO  łączonych na uszczelkę gumową śr.400mm</t>
  </si>
  <si>
    <t>Kanały z rur betonowych i żelbetowych WIPRO  łączonych na uszczelkę gumową śr.500mm</t>
  </si>
  <si>
    <t>Kanały z rur betonowych i żelbetowych WIPRO  łączonych na uszczelkę gumową śr.600mm</t>
  </si>
  <si>
    <t>Studnie rewizyjne z kręgów betonowych średnicy 1200mm  w  gotowym wykopie o głębok. 3m,</t>
  </si>
  <si>
    <t>Studnie rewizyjne z kręgów betonowych średnicy 1500mm  w  gotowym wykopie o głębok. 3m,</t>
  </si>
  <si>
    <t>Studzienki ściekowe uliczne betonowe o średnicy 500mm bez osadnika i bez syfonu</t>
  </si>
  <si>
    <t>ST.03.01</t>
  </si>
  <si>
    <t>Deskowanie ław fundamentowych</t>
  </si>
  <si>
    <t>Próba wodna szczelności  wykonanych odcinków kanałów rurowych o śr.200mm</t>
  </si>
  <si>
    <t>Próba wodna szczelności  wykonanych odcinków kanałów rurowych o śr.300mm</t>
  </si>
  <si>
    <t>Próba wodna szczelności  wykonanych odcinków kanałów rurowych o śr.400mm</t>
  </si>
  <si>
    <t>Próba wodna szczelności  wykonanych odcinków kanałów rurowych o śr.500mm</t>
  </si>
  <si>
    <t>Próba wodna szczelności  wykonanych odcinków kanałów rurowych o śr.600mm</t>
  </si>
  <si>
    <t>odc.-1prób.</t>
  </si>
  <si>
    <t>SEPARATOR ŚCIEKÓW</t>
  </si>
  <si>
    <t>OGRODZENIE</t>
  </si>
  <si>
    <t>DROGA</t>
  </si>
  <si>
    <t>Układanie mieszanki betonowej w konstrukcjach - ławy fundamentowe, bloki oporowe, transport mieszanki bet. - japonkami</t>
  </si>
  <si>
    <t>Wykonanie ławy pod krawężniki z oporem, beton B-15</t>
  </si>
  <si>
    <t>Krawężniki betonowe wystające o wymiarach 15x30 cm, na podsypce cementowo-piaskowej 1:4 o  gr.5cm</t>
  </si>
  <si>
    <t>ST.03.02</t>
  </si>
  <si>
    <t>TRAWNIK</t>
  </si>
  <si>
    <t>Wykonanie trawników dywanowych siewem na gruncie kat. I-III bez nawożenia</t>
  </si>
  <si>
    <t xml:space="preserve">Zasypywanie rowów dla kabli wykonanych ręcznie 0,8m głębok i szerok. 0,4m w gruncie kat. II-IV z zagęszczaniem warstwami  grub.25cm </t>
  </si>
  <si>
    <t>Kopanie rowów dla kabli w sposób ręczny w gruncie kat. II-IV, o wym. 0,8x0,4m uwzględnić wytyczenie trasy</t>
  </si>
  <si>
    <t>Ułożenie rur osłonowych DVK75</t>
  </si>
  <si>
    <t>Montaż rur osłonowych stalowych na słupie - rura BE50mm AROT z uchwytem ŻF 50</t>
  </si>
  <si>
    <t>Układanie kabli  w rowach kablowych ręcznie kabel YKY 3x6mm2,  łącznie z ułożeniem niebieskiej folii sygnalizac.</t>
  </si>
  <si>
    <t>Układanie kabli  w rurach, pustakach lub kanałach zamknietych - ręcznie kabel YKY 3x6mm2,</t>
  </si>
  <si>
    <t xml:space="preserve">Układanie kabli  bezpośrednio na słupach  betonowych - ręcznie kabel YKY 3x6mm2, </t>
  </si>
  <si>
    <t>Układania uziomów w rowach kablowych FeZn 25x4</t>
  </si>
  <si>
    <t>Zarobienie na sucho końca kabla 4-żyłowego o przekroju żył  6mm2 na napięcie do 1kV o izolacji i powłoce z tworzyw sztucznych</t>
  </si>
  <si>
    <t>Badanie linii kablowej N.N.- kabel 3-żyłowy</t>
  </si>
  <si>
    <t>Sprawdzenei i pomiar 1-fazowego obwodu elektrycznego NN</t>
  </si>
  <si>
    <t>Badania i pomiary instalacji skuteczności zerowania (każdy następny pomiar)</t>
  </si>
  <si>
    <t>ST.03.03</t>
  </si>
  <si>
    <t>Ręczne wykopy liniowe pod fundament ogrodzenia z odwozem urobku na składowisko Wykonawcy (gr.kat. I-IV)</t>
  </si>
  <si>
    <t>Deskowanie ław fundamentowych ogrodzenia</t>
  </si>
  <si>
    <t>Układanie mieszanki betonowej B15 w konstrukcjach - ławy fundamentowe ogrodzenia, transport mieszanki bet. - japonkami</t>
  </si>
  <si>
    <t>Podsypka piaskowa z zagęszczeniem mechanicznym - 3cm grub. w-wy po zagęszczeniu</t>
  </si>
  <si>
    <t>Wykonanie podbudowy z kruszywa łamanego 0/31,5, grubości 20cm</t>
  </si>
  <si>
    <t>Wykonanie koryta na całej szerok. jezdni w gr. kat I-IV  o głębokosci 20cm, z odwozem gruntu na składowisko Wykonawcy</t>
  </si>
  <si>
    <t>Ręczne przekopanie gleby na terenie płaskim w zadarnionym gruncie kat.I-IV</t>
  </si>
  <si>
    <t>Ręczne rozrzucenie ziemi żyznej lub kompostowej na  trenie płaskim gr. 5cm, uwzględnić zakup i dowóz do miejsca wbudowania ziemi</t>
  </si>
  <si>
    <t>Dwukrotne malowanie emalią olejną lub ftalową powierzchni metalowych ogrodzenia.</t>
  </si>
  <si>
    <t>Rozebranie nawierzchni asfaltowej z mas mineralno-bitumicznych gr.10cm</t>
  </si>
  <si>
    <t>Wywóz materiałów z rozbiórki na składowisko Wykonawcy, uwzględnić składowani oraz utylizację</t>
  </si>
  <si>
    <t>Usuniecie warstwy humusu i darni śr.15cm, z odwozem na składowisko Wykonawcy</t>
  </si>
  <si>
    <t>Roboty ziemne w gruncie kat.I-IV, z przerzutem podłużnym do 0,5km w nasyp.</t>
  </si>
  <si>
    <t>Roboty ziemne w gruncie kat.I-IV, z odwozem gruntu z wykopu na składowisko Wykonawcy</t>
  </si>
  <si>
    <t>Formowanie nasypów, grunt kategorii I-II, łącznie z plantowaniem skarp -  grunt z wykopu - przerzutu podłużnego.</t>
  </si>
  <si>
    <t>Chodniki z kostki brukowej betonowej szarej grubości 8cm, układane na podsypce cem.-piaskowej 1:4 o grub.5cm, spoiny wypełniane piaskiem</t>
  </si>
  <si>
    <t>H</t>
  </si>
  <si>
    <t>D.07.01.01</t>
  </si>
  <si>
    <t>Oznakowanie poziome jezdni - przejścia dla pieszych, grubowarstwowe z masy termoplastycznej</t>
  </si>
  <si>
    <t>D.07.02.01</t>
  </si>
  <si>
    <t>Słupki z rur stalowych dla oznakowania pionowego, zgodnie z projektem</t>
  </si>
  <si>
    <t>Pionowe znaki drogowe według projektu stałej organizacji ruchu i specyfikacji technicznej</t>
  </si>
  <si>
    <t>Budowa kanalizacji deszczowej D-03.02.01 - III ETAP</t>
  </si>
  <si>
    <t>Kanały z rur kanalizacyjnych poliestrowych typu GRP o śr. 300mm</t>
  </si>
  <si>
    <t>Kanały z rur kanalizacyjnych poliestrowych typu GRP o śr. 400mm</t>
  </si>
  <si>
    <t>Kanały z rur kanalizacyjnych poliestrowych typu GRP o śr. 500 mm</t>
  </si>
  <si>
    <t>Kanały z rur kanalizacyjnych poliestrowych typu GRP o śr. 600 mm</t>
  </si>
  <si>
    <t xml:space="preserve">Kształtki kanalizacyjne poliestrowe typu GRP na połączenia sprzęgłowe o śr. 300 mm - łącznik do wmurowania typ B </t>
  </si>
  <si>
    <t xml:space="preserve">szt. </t>
  </si>
  <si>
    <t xml:space="preserve">Kształtki kanalizacyjne poliestrowe typu GRP na połączenia sprzęgłowe o śr. 400 mm - łącznik do wmurowania typ B </t>
  </si>
  <si>
    <t>Kanały z rur PVC łączonych na wcisk o śr. zewn. 200mm</t>
  </si>
  <si>
    <t>Studzienki ściekowe uliczne betonowe o śr.500 mm z osadnikiem bez syfonu</t>
  </si>
  <si>
    <t>Studnie rewizyjne z kręgów betonowych o śr. 1200 mm w gotowym wykopie o głębok. 3m</t>
  </si>
  <si>
    <t>stud.</t>
  </si>
  <si>
    <t xml:space="preserve">Studnie kanalizacyjne systemowe GFK - kompletna studnia z prefabrykowaną z podstawą studni </t>
  </si>
  <si>
    <t>Studnie kanalizacyjne systemowe GFK - wyposażenie studni z prefabrykowaną podstawą (kol.05)</t>
  </si>
  <si>
    <t>t</t>
  </si>
  <si>
    <t>Kanalizacja sanitarna D-03.02.02 - III ETAP</t>
  </si>
  <si>
    <t>Kształtki kanalizacyjne poliestrowe typu GRP na połączenia sprzęgłowe o śr. 300 mm - łącznik do wmurowania typ B</t>
  </si>
  <si>
    <t xml:space="preserve">t </t>
  </si>
  <si>
    <t xml:space="preserve">m3 </t>
  </si>
  <si>
    <t>Sieć wodociągowa D-03.02.03 - III ETAP</t>
  </si>
  <si>
    <t>Hydranty pożarowe nadziemne na kolanie stopowym kołnierzowym o śr. nominalnej 80-100mm</t>
  </si>
  <si>
    <t>Zasuwy żeliwne kielichowe i kołnierzowe z obudową na rurociągach PCW i PE o śr. nominalnej 80 mm - zasuwy hydrantowe</t>
  </si>
  <si>
    <t>Zasuwy typu"E" kołnierzowe z obudową o śr. do 100 mm montowane na rurociągach PVC i PE</t>
  </si>
  <si>
    <t>Trójniki PE do zgrzewania PN 10, 16 atm o śr. 110 mm dla rur PE</t>
  </si>
  <si>
    <t>kpl.</t>
  </si>
  <si>
    <t>Sieci wodociągowe - montaż kształtek ciśnieniowych PE, PEHD o połączeniach zgrzewanych - montaż łuków o śr.zewnętrznej do 160mm</t>
  </si>
  <si>
    <t>Sieci wodociągowe - montaż rurociągów z rur polietylenowych (PE, PEHD) o śr.zewnętrznej 250 mm - rura osłonowa</t>
  </si>
  <si>
    <t>Kanały rurowe - podłoża z materiałów sypkich o gr. 20 cm - robocizna, krotność=2,    (664*0,8)</t>
  </si>
  <si>
    <t>Zbiornik retencyjny D-03.05.01b - III ETAP</t>
  </si>
  <si>
    <t>Wykopy z przemieszczeniem spycharkami urobku do rezerwy lub w nasyp na odl. do 10m; obj. wykopu do 1,5 m3/m cieku, grunt kat. I-IV - zbiornik</t>
  </si>
  <si>
    <t>Skarpowanie brzegów rzek, kanałów i rowów wykonywane koparkami z transportem gruntu na odl. do 1 km; grubość zbierania do 15 cm, grunt kat. III - koparka 0,25 m3 - formowanie skarp zbiornika krotność=5,    (360*0,2)</t>
  </si>
  <si>
    <t>Zagęszczanie nasypów walcami ciągnionymi; grunt spoisty kat.III-IV</t>
  </si>
  <si>
    <t xml:space="preserve">Umocnienie czaszy i skarp składowisk oraz nasypów włókniną syntetyczną - geowłókniną ochronną 300g/m2 </t>
  </si>
  <si>
    <t xml:space="preserve">Umocnienie czaszy i skarp składowisk oraz nasypów włókniną syntetyczną - geomembrana zgrzewana PEHD grubości 1.5mm </t>
  </si>
  <si>
    <t xml:space="preserve">m2 </t>
  </si>
  <si>
    <t>Wykonanie koszy z siatki stalowej bez wyprawy</t>
  </si>
  <si>
    <t>Wykonanie koszy z siatki stalowej bez wyprawy - transport technologiczny</t>
  </si>
  <si>
    <t>Element 4.1. - Roboty drogowe</t>
  </si>
  <si>
    <t>Ułożenie rur osłonowych AROT DVR 75</t>
  </si>
  <si>
    <t>Układanie kabli o masie do 1.0 kg/m w rurach, pustakach lub kanałach zamkniętych kabel YAKyYżo 4x35mm2</t>
  </si>
  <si>
    <t>Ułożenie rur osłonowych AROT AR 40 (przy wejściu kabla do słupa)</t>
  </si>
  <si>
    <t>Malowanie znaków, liter i cyfr o wys. 5-19 cm</t>
  </si>
  <si>
    <t>Ręczne rozebranie nawierzchni z kostki betonowej regularnej na podsypce cementowo-piaskowej</t>
  </si>
  <si>
    <t>Krawężniki betonowe wystające o wymiarach 15x30 cm z wykonaniem ław betonowych na podsypce cementowo-piaskowej - krawężniki rozbiórkowe</t>
  </si>
  <si>
    <t>Profilowanie i zagęszczanie podłoża wykonywane ręcznie w gruncie kat. II-IV pod warstwy konstrukcyjne nawierzchni</t>
  </si>
  <si>
    <t>Chodniki z kostki brukowej betonowej grubości 8 cm na podsypce cementowo-piaskowej z wypełnieniem spoin piaskiem - kostka rozbiórkowa</t>
  </si>
  <si>
    <t>Zarobienie na sucho końca kabla 4-żyłowego o przekroju żył 35 mm2 na napięcie do 1kV o izolacji i powłoce z tworzyw sztucznych</t>
  </si>
  <si>
    <r>
      <t xml:space="preserve">Element 4.2. - Budowa Oświetlenia Ulicznego </t>
    </r>
    <r>
      <rPr>
        <b/>
        <sz val="14"/>
        <rFont val="Times New Roman"/>
        <family val="1"/>
        <charset val="238"/>
      </rPr>
      <t xml:space="preserve"> (CPV 45316110-9)</t>
    </r>
  </si>
  <si>
    <r>
      <t xml:space="preserve">Element 3.2. - Budowa Oświetlenia Ulicznego </t>
    </r>
    <r>
      <rPr>
        <b/>
        <sz val="14"/>
        <rFont val="Times New Roman"/>
        <family val="1"/>
        <charset val="238"/>
      </rPr>
      <t xml:space="preserve"> (CPV 45316110-9)</t>
    </r>
  </si>
  <si>
    <r>
      <t xml:space="preserve">Element 2.2. - Budowa Oświetlenia Ulicznego </t>
    </r>
    <r>
      <rPr>
        <b/>
        <sz val="14"/>
        <rFont val="Times New Roman"/>
        <family val="1"/>
        <charset val="238"/>
      </rPr>
      <t xml:space="preserve"> (CPV 45316110-9)</t>
    </r>
  </si>
  <si>
    <r>
      <t xml:space="preserve">Element 1.2. - Budowa Oświetlenia Ulicznego </t>
    </r>
    <r>
      <rPr>
        <b/>
        <sz val="14"/>
        <rFont val="Times New Roman"/>
        <family val="1"/>
        <charset val="238"/>
      </rPr>
      <t xml:space="preserve"> (CPV 45316110-9)</t>
    </r>
  </si>
  <si>
    <t>Układanie kabli o masie do 1.0 kg/m w rowach kablowych ręcznie kabel YAKyYżo 4x35mm2  (łącznie z folią)</t>
  </si>
  <si>
    <t>Montaż na latarni wysięgnika  KR 12,  L=1,0m</t>
  </si>
  <si>
    <t>Montaż latarń oświetleniowych, typ słupa SO9 / 3 Noc-A   na fudamencie B120</t>
  </si>
  <si>
    <t xml:space="preserve">Montaż latarń oświetleniowych SO-9/1ocPR  </t>
  </si>
  <si>
    <t>Rozebranie krawężników betonowych na podsypce cementowo-piaskowej i ławie betonowej</t>
  </si>
  <si>
    <t>Zasypywanie rowów dla kabli wykonanych ręcznie w gruncie kat. II-IV wraz z zagęszczeniem warstwami gr.25cm</t>
  </si>
  <si>
    <t>Budowa dróg wraz z uzbrojeniem terenu, na ulicach Poleskiej, Cmentarnej i Żołnierskiej w Gubinie.  ETAP III - ul.Poleska (L=684m)</t>
  </si>
  <si>
    <t>D-03.02.01</t>
  </si>
  <si>
    <r>
      <t>m</t>
    </r>
    <r>
      <rPr>
        <vertAlign val="superscript"/>
        <sz val="10"/>
        <rFont val="Times New Roman"/>
        <family val="1"/>
        <charset val="238"/>
      </rPr>
      <t>3</t>
    </r>
  </si>
  <si>
    <t>D-03.05.01b</t>
  </si>
  <si>
    <t>D-03.02.03</t>
  </si>
  <si>
    <t>D-03.02.02</t>
  </si>
  <si>
    <t>Kanały rurowe - podłoża z materiałów sypkich o gr. 20cm - robocizna,  krotność = 2,      (651*0,8)</t>
  </si>
  <si>
    <t>Kanały rurowe - podłoża z materiałów sypkich o gr. 20cm - robocizna,  krotność=2,   (266+373*0,8)</t>
  </si>
  <si>
    <t>Sieci wodociągowe - montaż rurociągów z rur polietylenowych (PE, PEHD) o śr.zewnętrznej 110mm</t>
  </si>
  <si>
    <t>Budowa dróg wraz z uzbrojeniem terenu, na ulicach Poleskiej, Cmentarnej i Żołnierskiej w Gubinie.  
ETAP III - ul.Poleska (L=684m)</t>
  </si>
  <si>
    <t>Budowa dróg wraz z uzbrojeniem terenu, na ulicach Poleskiej, Cmentarnej i Żołnierskiej w Gubinie. 
ETAP III - ul.Poleska (L=684m)</t>
  </si>
  <si>
    <t>Element 4.3. - Budowa kanalizacji deszczowej, sanitarnej oraz wodociągu</t>
  </si>
  <si>
    <t>Budowa dróg wraz z uzbrojeniem terenu, na ulicach Poleskiej, Cmentarnej i Żołnierskiej w Gubinie.  
ETAP II - ul.Cmentarna od granicy robót ETAP I - do ul.Żołnierskiej (L=232m)</t>
  </si>
  <si>
    <r>
      <rPr>
        <b/>
        <sz val="18"/>
        <rFont val="Times New Roman"/>
        <family val="1"/>
        <charset val="238"/>
      </rPr>
      <t>Przebudowa ul.Cmentarnej w Gubinie.</t>
    </r>
    <r>
      <rPr>
        <b/>
        <sz val="16"/>
        <color rgb="FFC00000"/>
        <rFont val="Times New Roman"/>
        <family val="1"/>
        <charset val="238"/>
      </rPr>
      <t xml:space="preserve">
</t>
    </r>
    <r>
      <rPr>
        <b/>
        <sz val="16"/>
        <rFont val="Times New Roman"/>
        <family val="1"/>
        <charset val="238"/>
      </rPr>
      <t>odcinek  ul.Żołnierskiej  do ul.Luksemburg (dług.794m)</t>
    </r>
  </si>
  <si>
    <t>Krawężniki betonowe wystające o wymiarach 15x30 cm, wraz z wykonaniem ław betonowych B-15MPa, F=0,1m2,  na podsypce cementowo-piaskowej 1:4 o  gr.5cm</t>
  </si>
  <si>
    <t>Koryta głębokość śr.35cm, w gruntach kat.II-IV  z odwozem gruntu z koryta na składowisko Wykonawcy</t>
  </si>
  <si>
    <t>Obrzeża betonowe o wymiarach 30x8cm, na podsypce cem.-piaskowej 1:4, spoiny wypełniane zaprawą cementową</t>
  </si>
  <si>
    <t>Podbudowa z kruszyw naturalnych 0/31,5  pod chodnikiem o grub. 10cm</t>
  </si>
  <si>
    <t>Krawężniki betonowe wystające o wymiarach 15x30 cm, wraz z wykonaniem rowków oraz ław betonowych z betonu B-15MPa, F=0,1m2, na podsypce cementowo-piaskowej 1:4 o  gr.5cm</t>
  </si>
  <si>
    <t>Zjazdy na drogi boczne z kostki betonowej gr.8cm szarej na podsypce cem.piask. 1:4 o grubości 5cm</t>
  </si>
  <si>
    <t>Element 3.1. - Roboty drogowe</t>
  </si>
  <si>
    <t>Element 3.3. - Budowa kanalizacji deszczowej.</t>
  </si>
  <si>
    <t>Kanały z rur PVC łączonych na wcisk o śr. zewn. 200mm  (przykanaliki)</t>
  </si>
  <si>
    <t>Zbiornik retencyjny D-03.05.01b - II ETAP</t>
  </si>
  <si>
    <t>Budowa kanalizacji deszczowej D-03.02.01 - II ETAP</t>
  </si>
  <si>
    <t>Roboty ziemne wykop liniowy w gr. kat. I-IV z transp.urobku na składowisko Wykonawcy samoch.samowyładowczym, uwzględnić  umocnieniem ścian wykopu.</t>
  </si>
  <si>
    <t>Zasypywanie wykopów warstwami h=0,25m, głębokość wykopu do 3m, grunt kategorii I-IV., uwzględnic załadunek oraz dowóz do miejsca wbudowania materiału ze składowiska Wykonawcy</t>
  </si>
  <si>
    <t>Kanały z rur kanalizacyjnych poliestrowych typu GRP o śr. 300 mm</t>
  </si>
  <si>
    <t>Element 4.4. - Usunięcie kolizji  linii  telekomunikacyjnych</t>
  </si>
  <si>
    <t>Montaż elementów mechanicznej ochrony przed ingerencją osób nieuprawnionych w istniejących studniach kablowych, pokrywa dodatkowa z listwami, rama ciężka lub podwójna lekka</t>
  </si>
  <si>
    <t>Montaż stelaży zapasów kabli światłowodowych, montaż w studni</t>
  </si>
  <si>
    <t>7m</t>
  </si>
  <si>
    <t>Badanie szczelności zmontowanych odcinków, do 2km, rurociągi kablowe w ziemi, sprężarka, rury Fi-40-mm</t>
  </si>
  <si>
    <t>2m</t>
  </si>
  <si>
    <t>PRZEBUDOWA KOLIZJI TELEKOMUNIKACYJKNEJ TELEFONI DIALOG S.A. w m GUBIN PRZEBUDOWA LINII TELEKOM.</t>
  </si>
  <si>
    <t>1 odc.</t>
  </si>
  <si>
    <t xml:space="preserve">Ręczne kopanie rowów dla kabli, szerokość dna do 1.0m, kategoria gruntu I-IV, głębokość rowu do 1.0m - ODKOPANIE RUROCIAGU </t>
  </si>
  <si>
    <t xml:space="preserve">Ręczne kopanie rowów dla kabli, szerokość dna do 1.2m, kategoria gruntu I-IV,  głębokość rowu do 1.0m - POSZERZENIE WYKOPU </t>
  </si>
  <si>
    <t xml:space="preserve">Mechaniczna rozbiórka studni kablowych przy przebudowie, studnia SKR-2, studnia prefabrykowana - NA RUROCIĄGU </t>
  </si>
  <si>
    <t>Budowa studni kablowych prefabrykowanych rozdzielczych SKR, typ SKR-2, grunt kategorii I-IV</t>
  </si>
  <si>
    <t xml:space="preserve">Wciąganie kabli światłowodowych do kanalizacji wtórnej wciągarką mechaniczną z rejestratorem siły, rury z warstwą poślizgową z linką, kabel w odcinkach 2km - PRZECIĄGNIĘCIE ŚWIATŁOWODU </t>
  </si>
  <si>
    <t xml:space="preserve">Ręczne zasypywanie rowów do kabli, szerokość dna wykopu do 1.2m, kategoria gruntu I-IV, głębokość rowu do 1.0m </t>
  </si>
  <si>
    <t xml:space="preserve">Przykrycie kabli założonych w rowie kablowym, taśmą ostrzegawczą </t>
  </si>
  <si>
    <t>Układanie rur ochronnych z DWUDZIELNYCH  typu AROT A160PS</t>
  </si>
  <si>
    <t>Przekładanie kabla doziemnego, grunt kategorii I-IV, kabel ponad Fi-50-mm, każdy następny - PRZEKŁADANIE RUR HDPE 40</t>
  </si>
  <si>
    <t>LIKWIDACJA KOLIZJI TELEKOMUNIKACYJNEJ TP S.A. przy budowie dróg w m GUBIN</t>
  </si>
  <si>
    <t>Mechaniczna rozbiórka studni kablowych przy przebudowie, studnia SKR-2, studnia prefabrykowana</t>
  </si>
  <si>
    <t>Wprowadzenie kanalizacji kablowej z rur PCW do budynków, podłoże: beton, 2 otwory wprowadzone do budynku-ANALOGIA do studni</t>
  </si>
  <si>
    <t>Budowa studni kablowych prefabrykowanych rozdzielczych SKR, 
typ SKR-2, grunt kategorii I-IV</t>
  </si>
  <si>
    <t xml:space="preserve">Układanie rozbieranie i utrzymanie czasowych dróg kołowych i placów z płyt żelbetowych, układanie płyt pełnych o powierzchni do 3m2 </t>
  </si>
  <si>
    <t>Budowa kanalizacji kablowej z rur PCW w gruncie kategorii IV, warstwy X rury/warstwa = 1x2, suma otworów: 2 - NABUDOWA KANALIZACJI NA ISTNIEJĄCYM CIĄGU</t>
  </si>
  <si>
    <t>Przykrycie kabli założonych w rowie kablowym, taśmą ostrzegawczą</t>
  </si>
  <si>
    <t>Wykonanie przepustów pod drogami i innymi przeszkodami wykopem otwartym, grunt kategorii I-IV, przepust rurą dwudzielną Arot A110PS</t>
  </si>
  <si>
    <t>Montaż  zamków</t>
  </si>
  <si>
    <t>D.01.03.04</t>
  </si>
  <si>
    <t>Studnie rewizyjne z kręgów betonowych średnicy 2000mm o głębokości 2,5m  w  gotowym wykopie, wraz z podłączeniem kolektorów śr.600mm</t>
  </si>
  <si>
    <t>Pełne umocnienie pionowych ścian wykopów liniowych głębokości do 3,0m, wraz z demontażem w  gruncie sypkim</t>
  </si>
  <si>
    <t>Zasypywanie wykopów warstwami, głębokość wykopu do 2,5m, grunt kategorii I-IV; uwzględnić pozyskanie gruntu na obsypkę rur w ilości 296m3</t>
  </si>
  <si>
    <t>Wykopy liniowe - do 2,5m głębokości pod studnię wpusty i przykanaliki, grunt kategorii I-IV. Uwzględnić odwóz nadmiaru gruntu na składowisko Wykonawcy (objętość studni+rur+podłoże+obsypka)</t>
  </si>
  <si>
    <t>Studnie rewizyjne z kręgów betonowych średnicy 1500mm o głębokości 2,5m  w  gotowym wykopie, wraz z podłączeniem kolektorów (klasa D400)</t>
  </si>
  <si>
    <t>Studzienki ściekowe uliczne betonowe o średnicy 500mm z osadnikiem h=0,5m, (klasa D400)</t>
  </si>
  <si>
    <t>Chodniki z kostki brukowej betonowej grubości 8cm, czerwonej, układane na podsypce cem.-piaskowej 1:4 o grub.5cm, spoiny wypełniane piaskiem</t>
  </si>
  <si>
    <t>Humusowanie skarp i poboczy z obsianiem, przy grubości warstwy humusu 10cm. Uzwględnić zakup i dowóz humusu do miejsca wbudowania.</t>
  </si>
  <si>
    <t>Zagęszczanie gruntu zasypowego  (warstwami 0,25m) ubijakami mechanicznymi. Grunt kategorii I-II.  Uwzględnić badania zagęszczenia wykopów: podłoże przy każdej studni i wpuście oraz min.4 badnia na każdym przęśle kanalizacji.</t>
  </si>
  <si>
    <t>Zagęszczanie gruntu zasypowego  (warstwami 0,25m) ubijakami mechanicznymi. Grunt kategorii I-II.  Uwzględnić badania zagęszczenia wykopów: podłoże przy każdym wpuście oraz min.2 badnia na każdym przykanaliku</t>
  </si>
  <si>
    <t>Zasypywanie wykopów warstwami, głębokość wykopu do 1,5m, grunt kategorii I-IV; uwzględnić pozyskanie gruntu na obsypkę rur</t>
  </si>
  <si>
    <t>Roboty ziemne w gruncie kat.I-IV, z odwozem gruntu - na składowisko Wykonawcy.</t>
  </si>
  <si>
    <t>Roboty ziemne z trasnoprtem gruntu w nasyp w gr. kat. I-II</t>
  </si>
  <si>
    <t>Pełne umocnienie pionowych ścian wykopów liniowych o głębok. do 3m , wraz z rozbiórką</t>
  </si>
  <si>
    <t>Roboty ziemne wyk. koparkami w ziemi kat.I-III uprzednio zmagazynowanej w hałdach z transportem urobku ze składowiska Wykonawcy do miejsca wbudowania</t>
  </si>
  <si>
    <t>Wykonanie inspekcji wszystkich odcinków kanałów rurowych za pomocą kamery TV,  wraz z utrwaleniem w 2 kopiach na nośniku cyfrowym</t>
  </si>
  <si>
    <t>Montaż  zbiorników żelebetowych w gruntach suchych Kat I-IV - Osadnik szlamowy AWAS 14000,  uwzględnić wykonanie robót ziemnych wykopu i zasypanie z zageszczeniem</t>
  </si>
  <si>
    <t>OŚWIETLENIE TERENU  PRZY  SEPARATORZE</t>
  </si>
  <si>
    <t>Ogrodzenie z siatki ocynkowanej o oczku 50x50mm, i grubości druta  2,8mm powlekanej PVC o wysok. 1,5m  na  słupkach stalowych śr.50mm z rur o rozstawie 2.4m osadzonych w cokole</t>
  </si>
  <si>
    <t>Wykonanie bramy oraz furtki,  wysok.1,6m szer. wrót 3m,  furtki 1m,  z siatki w ramach z kształtowników stalowych na gotowych słupkach - zgodnie z rysunkiem projektowym.</t>
  </si>
  <si>
    <t>Rozbiórka podbudowy z betonu grubości 20cm</t>
  </si>
  <si>
    <t>Zasypywanie wykopów z zagęszczanie gruntu zasypowego  (warstwami 0,25m) ubijakami mechanicznymi. Grunt kategorii I-II.  Uwzględnić badania zagęszczenia wykopów: podłoże przy każdej studni i wpuście oraz min.4 badnia na każdym przęśle kanalizacji.</t>
  </si>
  <si>
    <t>Załadunek i przewóz do miejsca wbudowania gruntu kategorii II (piasek średni) - podsypka i obsypka kolektorów - szer. 80 cm; wys. średnica kolektora + 2x10cm,   (256*1,8)</t>
  </si>
  <si>
    <t>Roboty ziemne - wykop pod kanalizację - w gr. kat. I-IV z transp.urobku na składowisko Wykonawcy. Uwzględnić pełne umocnienie ścian wykopu</t>
  </si>
  <si>
    <t>Załadunek i przewóz do miejsca wbudowania gruntu kategoria ładunku II (piasek średni) - podsypka i obsypka kolektorów - szer. 80 cm; wys. średnica kolektora + 2 x10cm,  366*1,8</t>
  </si>
  <si>
    <t>Załadunek i przewóz do miejsca wbudowania gruntu zasypowego ze składowiska Wykonawcy</t>
  </si>
  <si>
    <t>Roboty ziemne w gr. kat. I-IV z transp.urobku na odl.do 1 km sam.samowyład.  na składowisko Wykonawcy</t>
  </si>
  <si>
    <t>Załadunek i przewóz do miejsca wbudowania gruntu kat.II (piasek średni) - podsypka i obsypka kolektorów - szer. 80 cm; wys. średnica kolektora + 2x10cm,     (200*1,8)</t>
  </si>
  <si>
    <t>Przeciaganie rurociągów przewodowych o śr.nominalnej 100-300 mm w rurach ochronnych</t>
  </si>
  <si>
    <t>Zasypywanie wykopów z zagęszczanie gruntu zasypowego  (warstwami 0,25m) ubijakami mechanicznymi. Grunt kategorii I-II.  Uwzględnić badania zagęszczenia wykopów min.4 badnia na każde 50m wodociagu</t>
  </si>
  <si>
    <t>Zagęszczanie gruntu zasypowego  (warstwami 0,25m) ubijakami mechanicznymi. Grunt kategorii I-II, Uwzględnić badania zagęszczenia wykopów: podłoże przy każdej studni i wpuście oraz min.4 badnia na każdym przęśle kanalizacji.</t>
  </si>
  <si>
    <t>Studzienki ściekowe uliczne betonowe o śr.500 mm z osadnikiem bez syfonu (D400)</t>
  </si>
  <si>
    <t>Studnie kanalizacyjne systemowe GFK - wyposażenie studni z prefabrykowaną podstawą (D400)</t>
  </si>
  <si>
    <t>Studnie kanalizacyjne systemowe GFK - kompletna studnia z prefabrykowaną z podstawą studni  (D400)</t>
  </si>
  <si>
    <t>Zagęszczanie nasypów grunt kategorii kat.II-IV</t>
  </si>
  <si>
    <t xml:space="preserve">Skarpowanie brzegów rzek, kanałów i rowów wykonywane koparkami z transportem gruntu na odl. do 1 km; grubość zbierania do 15 cm, grunt kat. I-III - koparka 0,25 m3 - formowanie skarp zbiornika krotność=5, </t>
  </si>
  <si>
    <t>Montaż oraz demontaż elementów konstrukcji o rozpiętości 4,00 m,podwieszeń rurociągów i kanałów</t>
  </si>
  <si>
    <t>Wykopy liniowe - do 2,5m głębokości, pod fundamenty, kolektory w gruntach suchych kategorii II-IV z wydobyciem urobku łopatą, gł. do 1,5m, szer. 0,8do1.5m</t>
  </si>
  <si>
    <t xml:space="preserve">Montaż latarń oświetleniowych SO-9/1ocPR/F </t>
  </si>
  <si>
    <t>lp</t>
  </si>
  <si>
    <t>Nazwa Elementu Składowego</t>
  </si>
  <si>
    <t>Wartość netto</t>
  </si>
  <si>
    <t>Podatek VAT</t>
  </si>
  <si>
    <t>Roboty drogowe oraz kanalizacja deszczowa</t>
  </si>
  <si>
    <t>Budowa oświetlenia ulicznego</t>
  </si>
  <si>
    <t>Element  2.2.</t>
  </si>
  <si>
    <t>Element  2.1.</t>
  </si>
  <si>
    <t>Element  2.3.</t>
  </si>
  <si>
    <t>Element  1.2.</t>
  </si>
  <si>
    <t xml:space="preserve">Roboty drogowe </t>
  </si>
  <si>
    <t>Roboty drogowe oraz studzienki ściekowe</t>
  </si>
  <si>
    <t>Roboty sanitarne (kanalizacja deszczowa)</t>
  </si>
  <si>
    <t>Budowa dróg wraz z uzbrojeniem terenu, na ulicach Poleskiej, Cmentarnej i Żołnierskiej w Gubinie.  ETAP II - ul.Cmentarna od granicy robót ETAP I - do ul.Żołnierskiej (L=232m)</t>
  </si>
  <si>
    <t>Element  3.1.</t>
  </si>
  <si>
    <t>Element  3.2.</t>
  </si>
  <si>
    <t>Element  3.3.</t>
  </si>
  <si>
    <t>Element  4.1.</t>
  </si>
  <si>
    <t>Element  4.2.</t>
  </si>
  <si>
    <t>Element  4.3.</t>
  </si>
  <si>
    <t>Element  4.4.</t>
  </si>
  <si>
    <t>Element  1.1. 
oraz 1.3</t>
  </si>
  <si>
    <t>Roboty sanitarne (kanalizacja deszczowa, sanitarna, wodociag, zbiornik)</t>
  </si>
  <si>
    <t>Roboty sanitarne (kanalizacja deszczowa, zbiornik)</t>
  </si>
  <si>
    <t>Usuniecie kolizji telekomunikacyjnych</t>
  </si>
  <si>
    <t>Wartość brutto Elem. Składowego</t>
  </si>
  <si>
    <t>Wartość brutto Wyodrębnionego odcinka drogi</t>
  </si>
  <si>
    <t>RAZEM</t>
  </si>
  <si>
    <t>Utworzenie obszarów aktywnosci gospodarczej - ul.Poleska w Gubinie - Etap II</t>
  </si>
  <si>
    <t>Element 1.1. oraz 1.3. - Roboty drogowe oraz kanalizacja deszczowa.</t>
  </si>
  <si>
    <t>Przebudowa ul.Luksemburg w Gubinie. Odcinek od ul.Waryńskiego do ul.Cmentarnej (dług.395m)</t>
  </si>
  <si>
    <t>Przebudowa ul.Cmentarnej w Gubinie. Odcinek od ul.Żołnierskiej  do ul.Luksemburg (dług.794m)</t>
  </si>
  <si>
    <t>Nazwa wyodrębnionego odcinka drogi 
(w odniesieniu do dokumentacji projektowych)</t>
  </si>
  <si>
    <t>Utworzenie obszarów aktywności gospodarczej - ul.Cmentarna (obecnie ul.Przemysłowa) w Gubinie - Etap III</t>
  </si>
  <si>
    <t>ZBIORCZE  ZESTAWIENIE WARTOŚCI  FORMULARZY  OFERTOWYCH</t>
  </si>
  <si>
    <t>Usuniecie drzew wraz z karczowaniem, śr.66-110cm, łącznie z odwozem karpiny i gałęzi na składowisko Wykonawcy oraz odwozem dłużycy na składowisko wskazane przez Inwestora do 5km</t>
  </si>
  <si>
    <t>Usuniecie drzew wraz z karczowaniem, śr. 45-65cm, łącznie z odwozem karpiny i gałęzi na składowisko Wykonawcy oraz odwozem dłużycy na składowisko wskazane przez Inwestora do 5km</t>
  </si>
  <si>
    <t>Usuniecie drzew wraz z karczowaniem, śr. 26-45cm, łącznie z odwozem karpiny i gałęzi na składowisko Wykonawcy oraz odwozem dłużycy na składowisko wskazane przez Inwestora do 5km</t>
  </si>
  <si>
    <t>Usuniecie drzew wraz z karczowaniem, śr. 10-25cm, łącznie z odwozem karpiny i gałęzi na składowisko Wykonawcy oraz odwozem dłużycy na składowisko wskazane przez Inwestora do 5km</t>
  </si>
  <si>
    <t>Wykopy liniowe - do 2,5m głębokości pod studzeniki ściekowe i przykanaliki, grunt kategorii I-IV. Uwzględnić odwóz nadmiaru gruntu na składowisko Wykonawcy (objętość studni+rur+podłoże+obsypka)</t>
  </si>
  <si>
    <t>Kanały z rur betonowych i żelbetowych WIPRO  łączonych na uszczelkę gumową śr.200mm, przykanliki  wraz z podłączeniem do studni rewizyjnych i studzienek sciekowych</t>
  </si>
  <si>
    <t>Izloacja rur betonowych abizolem, izolacja zewnątrzna rur 400mm</t>
  </si>
  <si>
    <t>Izloacja rur betonowych abizolem, izolacja zewnątrzna rur 600mm</t>
  </si>
  <si>
    <t>Izloacja studzienek ściekowych abizolem, izolacja zewnątrzna rury śr.500mm</t>
  </si>
  <si>
    <t>Izloacja studzien abizolem, izolacja zewnątrzna kręgów śr.2000mm</t>
  </si>
  <si>
    <t>Izloacja studzien abizolem, izolacja  zewnątrzna kregów śr.1500mm</t>
  </si>
  <si>
    <t>Kanały z rur betonowych i żelbetowych WIPRO  łączonych na uszczelkę gumową śr.800mm</t>
  </si>
  <si>
    <t>Studnie rewizyjne z kręgów betonowych średnicy 2000mm  w  gotowym wykopie o głębok. 3m,</t>
  </si>
  <si>
    <t>Próba wodna szczelności  wykonanych odcinków kanałów rurowych o śr.800mm</t>
  </si>
  <si>
    <t>Przepustnica kołnierzowa z wykładziną elastomerową o śr.800mm - klapa wylotowa</t>
  </si>
  <si>
    <t>Uszczelnienie końców rur ochronnych o śr. nominalnej 1200mm</t>
  </si>
  <si>
    <t>Kanały z rur betonowych i żelbetowych WIPRO  łączonych na uszczelkę gumową śr.200mm, (przykanaliki) wraz z podłączeniem do studni rewizyjnych i studzienek ściekowych</t>
  </si>
  <si>
    <t>Izloacja studzienek ściekowych abizolem na zewnątrz rury śr.500mm</t>
  </si>
  <si>
    <t>Element 2.1. - Roboty drogowe oraz elementy kanalizacji deszczowej - studzienki ściekowe</t>
  </si>
  <si>
    <t>Podłoża pod kanały (podsypka i obsypka)</t>
  </si>
  <si>
    <t>Izolacja zewnętrzna rur WIPRO o śr.200mm lepikiem asfaltowym na zimno, pierwsza warstwa</t>
  </si>
  <si>
    <t>Izolacja zewnętrzna rur WIPRO o śr.300mm lepikiem asfaltowym na zimno, pierwsza warstwa</t>
  </si>
  <si>
    <t>Izolacja zewnętrzna rur WIPRO o śr.400mm lepikiem asfaltowym na zimno, pierwsza warstwa</t>
  </si>
  <si>
    <t>Izolacja zewnętrzna rur WIPRO o śr.500mm lepikiem asfaltowym na zimno, pierwsza warstwa</t>
  </si>
  <si>
    <t>Izolacja zewnętrzna rur WIPRO o śr.600mm lepikiem asfaltowym na zimno, pierwsza warstwa</t>
  </si>
  <si>
    <t>Izolacja zewnętrzna rur WIPRO o śr.800mm lepikiem asfaltowym na zimno, pierwsza warstwa</t>
  </si>
  <si>
    <t>Izolacja zewnętrzna rur żelebtowych o śr.2000mm lepikiem asfaltowym na zimno, pierwsza warstwa</t>
  </si>
  <si>
    <t>Izolacja zewnętrzna rur żelebtowych o śr.1600mm lepikiem asfaltowym na zimno, pierwsza warstwa</t>
  </si>
  <si>
    <t>Izolacja zewnętrzna rur żelebtowych o śr.1200mm lepikiem asfaltowym na zimno, pierwsza warstwa</t>
  </si>
  <si>
    <t>Rury ochronne o śr.nominalnej 1200mm</t>
  </si>
  <si>
    <t>Montaż zbiorników żelebetowych w gruntach suchych kat I-IV - Separator ścieków AWAS NG800, uwzględnić wykonanie robót ziemnych wykopu i zasypanie z zageszczeniem</t>
  </si>
  <si>
    <t>Kontrola</t>
  </si>
  <si>
    <t>Izloacja rur betonowych abizolem, izolacja zewnątrzna rur śr.200mm</t>
  </si>
  <si>
    <t>kontrola</t>
  </si>
  <si>
    <t>ST.01.01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</si>
</sst>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0.0"/>
    <numFmt numFmtId="165" formatCode="_-* #,##0.00\ [$zł-415]_-;\-* #,##0.00\ [$zł-415]_-;_-* &quot;-&quot;??\ [$zł-415]_-;_-@_-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20"/>
      <name val="Times New Roman"/>
      <family val="1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 Narrow"/>
      <family val="2"/>
      <charset val="238"/>
    </font>
    <font>
      <sz val="14"/>
      <name val="Arial Narrow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6"/>
      <name val="Times New Roman"/>
      <family val="1"/>
      <charset val="238"/>
    </font>
    <font>
      <b/>
      <sz val="16"/>
      <color rgb="FFC00000"/>
      <name val="Times New Roman"/>
      <family val="1"/>
      <charset val="238"/>
    </font>
    <font>
      <b/>
      <sz val="17"/>
      <name val="Times New Roman"/>
      <family val="1"/>
      <charset val="238"/>
    </font>
    <font>
      <sz val="10"/>
      <color rgb="FF151518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theme="1"/>
      <name val="Czcionka tekstu podstawowego"/>
      <family val="2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1"/>
      <color rgb="FF151518"/>
      <name val="Times New Roman"/>
      <family val="1"/>
      <charset val="238"/>
    </font>
    <font>
      <b/>
      <sz val="14"/>
      <name val="Arial Narrow"/>
      <family val="2"/>
      <charset val="238"/>
    </font>
    <font>
      <b/>
      <sz val="16"/>
      <name val="Arial Narrow"/>
      <family val="2"/>
      <charset val="238"/>
    </font>
    <font>
      <b/>
      <sz val="10.5"/>
      <name val="Times New Roman"/>
      <family val="1"/>
      <charset val="238"/>
    </font>
    <font>
      <sz val="14"/>
      <color theme="1"/>
      <name val="Czcionka tekstu podstawowego"/>
      <family val="2"/>
      <charset val="238"/>
    </font>
    <font>
      <b/>
      <sz val="18"/>
      <color theme="1"/>
      <name val="Arial Narrow"/>
      <family val="2"/>
      <charset val="238"/>
    </font>
    <font>
      <sz val="20"/>
      <color theme="1"/>
      <name val="Czcionka tekstu podstawowego"/>
      <family val="2"/>
      <charset val="238"/>
    </font>
    <font>
      <sz val="26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F5EB"/>
        <bgColor indexed="64"/>
      </patternFill>
    </fill>
    <fill>
      <patternFill patternType="solid">
        <fgColor rgb="FFF3F6E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/>
    <xf numFmtId="0" fontId="4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/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8" fillId="3" borderId="12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vertical="center" wrapText="1"/>
    </xf>
    <xf numFmtId="0" fontId="8" fillId="3" borderId="29" xfId="0" applyFont="1" applyFill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/>
    </xf>
    <xf numFmtId="0" fontId="20" fillId="0" borderId="12" xfId="0" applyFont="1" applyBorder="1" applyAlignment="1">
      <alignment vertical="center"/>
    </xf>
    <xf numFmtId="0" fontId="18" fillId="0" borderId="12" xfId="0" applyFont="1" applyBorder="1" applyAlignment="1">
      <alignment vertical="center" wrapText="1"/>
    </xf>
    <xf numFmtId="0" fontId="18" fillId="0" borderId="12" xfId="0" applyFont="1" applyBorder="1" applyAlignment="1">
      <alignment horizontal="right" vertical="center" wrapText="1"/>
    </xf>
    <xf numFmtId="0" fontId="18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vertical="center" wrapText="1"/>
    </xf>
    <xf numFmtId="0" fontId="9" fillId="0" borderId="33" xfId="0" applyFont="1" applyBorder="1" applyAlignment="1">
      <alignment horizontal="center" vertical="center" wrapText="1"/>
    </xf>
    <xf numFmtId="0" fontId="18" fillId="0" borderId="31" xfId="0" applyFont="1" applyBorder="1" applyAlignment="1">
      <alignment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righ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0" fillId="0" borderId="0" xfId="0" applyFont="1"/>
    <xf numFmtId="0" fontId="18" fillId="0" borderId="12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right" vertical="top"/>
    </xf>
    <xf numFmtId="0" fontId="22" fillId="0" borderId="0" xfId="0" applyFont="1"/>
    <xf numFmtId="0" fontId="9" fillId="0" borderId="0" xfId="0" applyFont="1"/>
    <xf numFmtId="0" fontId="12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19" fillId="0" borderId="0" xfId="0" applyFont="1"/>
    <xf numFmtId="0" fontId="19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right" vertical="center"/>
    </xf>
    <xf numFmtId="0" fontId="26" fillId="0" borderId="12" xfId="0" applyNumberFormat="1" applyFont="1" applyFill="1" applyBorder="1" applyAlignment="1" applyProtection="1">
      <alignment horizontal="left" vertical="center"/>
    </xf>
    <xf numFmtId="0" fontId="9" fillId="0" borderId="12" xfId="0" applyNumberFormat="1" applyFont="1" applyFill="1" applyBorder="1" applyAlignment="1" applyProtection="1">
      <alignment horizontal="left" vertical="center"/>
    </xf>
    <xf numFmtId="0" fontId="26" fillId="0" borderId="12" xfId="0" applyNumberFormat="1" applyFont="1" applyFill="1" applyBorder="1" applyAlignment="1" applyProtection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29" fillId="0" borderId="12" xfId="0" applyFont="1" applyBorder="1" applyAlignment="1">
      <alignment horizontal="center" vertical="center" wrapText="1"/>
    </xf>
    <xf numFmtId="1" fontId="11" fillId="0" borderId="12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top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1" fillId="3" borderId="33" xfId="0" applyNumberFormat="1" applyFont="1" applyFill="1" applyBorder="1" applyAlignment="1" applyProtection="1">
      <alignment horizontal="center" vertical="top"/>
    </xf>
    <xf numFmtId="0" fontId="19" fillId="3" borderId="27" xfId="0" applyNumberFormat="1" applyFont="1" applyFill="1" applyBorder="1" applyAlignment="1" applyProtection="1">
      <alignment vertical="top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/>
    </xf>
    <xf numFmtId="0" fontId="9" fillId="3" borderId="16" xfId="0" applyNumberFormat="1" applyFont="1" applyFill="1" applyBorder="1" applyAlignment="1" applyProtection="1">
      <alignment vertical="center"/>
    </xf>
    <xf numFmtId="0" fontId="8" fillId="3" borderId="19" xfId="0" applyNumberFormat="1" applyFont="1" applyFill="1" applyBorder="1" applyAlignment="1" applyProtection="1">
      <alignment vertical="center"/>
    </xf>
    <xf numFmtId="0" fontId="8" fillId="3" borderId="20" xfId="0" applyNumberFormat="1" applyFont="1" applyFill="1" applyBorder="1" applyAlignment="1" applyProtection="1">
      <alignment vertical="center"/>
    </xf>
    <xf numFmtId="0" fontId="12" fillId="0" borderId="0" xfId="0" applyFont="1" applyAlignment="1">
      <alignment vertical="center"/>
    </xf>
    <xf numFmtId="0" fontId="32" fillId="3" borderId="13" xfId="0" applyNumberFormat="1" applyFont="1" applyFill="1" applyBorder="1" applyAlignment="1" applyProtection="1">
      <alignment vertical="center"/>
    </xf>
    <xf numFmtId="0" fontId="32" fillId="3" borderId="14" xfId="0" applyNumberFormat="1" applyFont="1" applyFill="1" applyBorder="1" applyAlignment="1" applyProtection="1">
      <alignment vertical="center"/>
    </xf>
    <xf numFmtId="0" fontId="32" fillId="3" borderId="42" xfId="0" applyNumberFormat="1" applyFont="1" applyFill="1" applyBorder="1" applyAlignment="1" applyProtection="1">
      <alignment vertical="center"/>
    </xf>
    <xf numFmtId="0" fontId="32" fillId="3" borderId="27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2" fontId="11" fillId="0" borderId="12" xfId="0" applyNumberFormat="1" applyFont="1" applyFill="1" applyBorder="1" applyAlignment="1" applyProtection="1">
      <alignment horizontal="center" vertical="center"/>
    </xf>
    <xf numFmtId="164" fontId="11" fillId="0" borderId="12" xfId="0" applyNumberFormat="1" applyFont="1" applyFill="1" applyBorder="1" applyAlignment="1" applyProtection="1">
      <alignment horizontal="center" vertical="center"/>
    </xf>
    <xf numFmtId="0" fontId="11" fillId="3" borderId="21" xfId="0" applyNumberFormat="1" applyFont="1" applyFill="1" applyBorder="1" applyAlignment="1" applyProtection="1">
      <alignment vertical="center"/>
    </xf>
    <xf numFmtId="0" fontId="11" fillId="0" borderId="12" xfId="0" applyFont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/>
    <xf numFmtId="0" fontId="24" fillId="3" borderId="12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165" fontId="11" fillId="0" borderId="16" xfId="1" applyNumberFormat="1" applyFont="1" applyFill="1" applyBorder="1" applyAlignment="1" applyProtection="1">
      <alignment vertical="center"/>
    </xf>
    <xf numFmtId="44" fontId="24" fillId="2" borderId="16" xfId="1" applyFont="1" applyFill="1" applyBorder="1" applyAlignment="1">
      <alignment horizontal="right" vertical="center" wrapText="1"/>
    </xf>
    <xf numFmtId="0" fontId="11" fillId="3" borderId="11" xfId="0" applyNumberFormat="1" applyFont="1" applyFill="1" applyBorder="1" applyAlignment="1" applyProtection="1">
      <alignment horizontal="center" vertical="center"/>
    </xf>
    <xf numFmtId="0" fontId="24" fillId="3" borderId="33" xfId="0" applyNumberFormat="1" applyFont="1" applyFill="1" applyBorder="1" applyAlignment="1" applyProtection="1">
      <alignment horizontal="center" vertical="center"/>
    </xf>
    <xf numFmtId="165" fontId="14" fillId="4" borderId="36" xfId="1" applyNumberFormat="1" applyFont="1" applyFill="1" applyBorder="1" applyAlignment="1">
      <alignment horizontal="right" vertical="center" wrapText="1"/>
    </xf>
    <xf numFmtId="0" fontId="11" fillId="0" borderId="12" xfId="0" applyNumberFormat="1" applyFont="1" applyFill="1" applyBorder="1" applyAlignment="1" applyProtection="1">
      <alignment horizontal="center" vertical="center"/>
      <protection locked="0"/>
    </xf>
    <xf numFmtId="165" fontId="31" fillId="4" borderId="36" xfId="1" applyNumberFormat="1" applyFont="1" applyFill="1" applyBorder="1" applyAlignment="1">
      <alignment horizontal="right" vertical="center" wrapText="1"/>
    </xf>
    <xf numFmtId="165" fontId="30" fillId="4" borderId="36" xfId="1" applyNumberFormat="1" applyFont="1" applyFill="1" applyBorder="1" applyAlignment="1">
      <alignment horizontal="right" vertical="center" wrapText="1"/>
    </xf>
    <xf numFmtId="0" fontId="19" fillId="3" borderId="27" xfId="0" applyNumberFormat="1" applyFont="1" applyFill="1" applyBorder="1" applyAlignment="1" applyProtection="1">
      <alignment vertical="center"/>
    </xf>
    <xf numFmtId="0" fontId="24" fillId="3" borderId="11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44" fontId="31" fillId="4" borderId="9" xfId="1" applyFont="1" applyFill="1" applyBorder="1" applyAlignment="1">
      <alignment horizontal="right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left" vertical="center" wrapText="1"/>
    </xf>
    <xf numFmtId="0" fontId="4" fillId="0" borderId="0" xfId="0" applyFont="1" applyFill="1"/>
    <xf numFmtId="0" fontId="7" fillId="0" borderId="0" xfId="0" applyFont="1" applyFill="1"/>
    <xf numFmtId="0" fontId="0" fillId="0" borderId="0" xfId="0" quotePrefix="1" applyFill="1"/>
    <xf numFmtId="0" fontId="24" fillId="0" borderId="12" xfId="0" applyFont="1" applyBorder="1" applyAlignment="1" applyProtection="1">
      <alignment horizontal="center" vertical="center" wrapText="1"/>
      <protection hidden="1"/>
    </xf>
    <xf numFmtId="0" fontId="11" fillId="0" borderId="12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3" fillId="0" borderId="34" xfId="0" applyFont="1" applyBorder="1" applyAlignment="1" applyProtection="1">
      <alignment horizontal="center" vertical="center"/>
      <protection hidden="1"/>
    </xf>
    <xf numFmtId="0" fontId="33" fillId="0" borderId="35" xfId="0" applyFont="1" applyBorder="1" applyAlignment="1" applyProtection="1">
      <alignment horizontal="center" vertical="center" wrapText="1"/>
      <protection hidden="1"/>
    </xf>
    <xf numFmtId="0" fontId="22" fillId="0" borderId="7" xfId="0" applyFont="1" applyFill="1" applyBorder="1" applyAlignment="1" applyProtection="1">
      <alignment horizontal="center" vertical="center" wrapText="1"/>
      <protection hidden="1"/>
    </xf>
    <xf numFmtId="0" fontId="22" fillId="0" borderId="9" xfId="0" applyFont="1" applyFill="1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vertical="center" wrapText="1"/>
      <protection hidden="1"/>
    </xf>
    <xf numFmtId="0" fontId="0" fillId="0" borderId="29" xfId="0" applyBorder="1" applyAlignment="1" applyProtection="1">
      <alignment horizontal="left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165" fontId="33" fillId="0" borderId="48" xfId="0" applyNumberFormat="1" applyFont="1" applyFill="1" applyBorder="1" applyAlignment="1" applyProtection="1">
      <alignment horizontal="center" vertical="center"/>
      <protection hidden="1"/>
    </xf>
    <xf numFmtId="165" fontId="33" fillId="0" borderId="42" xfId="0" applyNumberFormat="1" applyFont="1" applyFill="1" applyBorder="1" applyAlignment="1" applyProtection="1">
      <alignment horizontal="center" vertical="center"/>
      <protection hidden="1"/>
    </xf>
    <xf numFmtId="165" fontId="33" fillId="0" borderId="30" xfId="0" applyNumberFormat="1" applyFont="1" applyFill="1" applyBorder="1" applyAlignment="1" applyProtection="1">
      <alignment horizontal="center" vertical="center"/>
      <protection hidden="1"/>
    </xf>
    <xf numFmtId="0" fontId="0" fillId="0" borderId="43" xfId="0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vertical="center" wrapText="1"/>
      <protection hidden="1"/>
    </xf>
    <xf numFmtId="0" fontId="0" fillId="0" borderId="44" xfId="0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165" fontId="33" fillId="0" borderId="49" xfId="0" applyNumberFormat="1" applyFont="1" applyFill="1" applyBorder="1" applyAlignment="1" applyProtection="1">
      <alignment horizontal="center" vertical="center"/>
      <protection hidden="1"/>
    </xf>
    <xf numFmtId="165" fontId="33" fillId="0" borderId="47" xfId="0" applyNumberFormat="1" applyFont="1" applyFill="1" applyBorder="1" applyAlignment="1" applyProtection="1">
      <alignment horizontal="center" vertical="center"/>
      <protection hidden="1"/>
    </xf>
    <xf numFmtId="165" fontId="33" fillId="0" borderId="45" xfId="0" applyNumberFormat="1" applyFont="1" applyFill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vertical="center" wrapText="1"/>
      <protection hidden="1"/>
    </xf>
    <xf numFmtId="0" fontId="0" fillId="0" borderId="12" xfId="0" applyBorder="1" applyAlignment="1" applyProtection="1">
      <alignment horizontal="left" vertical="center" wrapText="1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165" fontId="33" fillId="0" borderId="50" xfId="0" applyNumberFormat="1" applyFont="1" applyFill="1" applyBorder="1" applyAlignment="1" applyProtection="1">
      <alignment horizontal="center" vertical="center"/>
      <protection hidden="1"/>
    </xf>
    <xf numFmtId="165" fontId="33" fillId="0" borderId="20" xfId="0" applyNumberFormat="1" applyFont="1" applyFill="1" applyBorder="1" applyAlignment="1" applyProtection="1">
      <alignment horizontal="center" vertical="center"/>
      <protection hidden="1"/>
    </xf>
    <xf numFmtId="165" fontId="33" fillId="0" borderId="16" xfId="0" applyNumberFormat="1" applyFont="1" applyFill="1" applyBorder="1" applyAlignment="1" applyProtection="1">
      <alignment horizontal="center" vertical="center"/>
      <protection hidden="1"/>
    </xf>
    <xf numFmtId="165" fontId="33" fillId="0" borderId="52" xfId="0" applyNumberFormat="1" applyFont="1" applyFill="1" applyBorder="1" applyAlignment="1" applyProtection="1">
      <alignment horizontal="center" vertical="center"/>
      <protection hidden="1"/>
    </xf>
    <xf numFmtId="165" fontId="33" fillId="0" borderId="41" xfId="0" applyNumberFormat="1" applyFont="1" applyFill="1" applyBorder="1" applyAlignment="1" applyProtection="1">
      <alignment horizontal="center" vertical="center"/>
      <protection hidden="1"/>
    </xf>
    <xf numFmtId="165" fontId="33" fillId="0" borderId="3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65" fontId="34" fillId="5" borderId="9" xfId="0" applyNumberFormat="1" applyFont="1" applyFill="1" applyBorder="1" applyAlignment="1" applyProtection="1">
      <alignment horizontal="center" vertical="center"/>
      <protection hidden="1"/>
    </xf>
    <xf numFmtId="165" fontId="34" fillId="5" borderId="24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5" fillId="0" borderId="9" xfId="0" applyFont="1" applyBorder="1" applyAlignment="1" applyProtection="1">
      <alignment horizontal="center" vertical="center" wrapText="1"/>
      <protection hidden="1"/>
    </xf>
    <xf numFmtId="0" fontId="11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2" xfId="0" applyFont="1" applyBorder="1" applyAlignment="1" applyProtection="1">
      <alignment horizontal="center" vertical="center" wrapText="1"/>
      <protection hidden="1"/>
    </xf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0" fontId="18" fillId="0" borderId="12" xfId="0" applyFont="1" applyBorder="1" applyAlignment="1" applyProtection="1">
      <alignment horizontal="center" vertical="center" wrapText="1"/>
      <protection hidden="1"/>
    </xf>
    <xf numFmtId="0" fontId="18" fillId="0" borderId="31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Fill="1"/>
    <xf numFmtId="0" fontId="24" fillId="3" borderId="28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44" fontId="0" fillId="0" borderId="0" xfId="1" applyFont="1"/>
    <xf numFmtId="0" fontId="24" fillId="3" borderId="29" xfId="0" applyFont="1" applyFill="1" applyBorder="1" applyAlignment="1">
      <alignment horizontal="left" vertical="center" wrapText="1"/>
    </xf>
    <xf numFmtId="0" fontId="36" fillId="0" borderId="0" xfId="0" applyFont="1" applyAlignment="1" applyProtection="1">
      <alignment horizontal="center" vertical="center"/>
      <protection locked="0"/>
    </xf>
    <xf numFmtId="0" fontId="33" fillId="0" borderId="53" xfId="0" applyFont="1" applyBorder="1" applyAlignment="1" applyProtection="1">
      <alignment horizontal="center" vertical="center" wrapText="1"/>
      <protection hidden="1"/>
    </xf>
    <xf numFmtId="0" fontId="33" fillId="0" borderId="10" xfId="0" applyFont="1" applyBorder="1" applyAlignment="1" applyProtection="1">
      <alignment horizontal="center" vertical="center" wrapText="1"/>
      <protection hidden="1"/>
    </xf>
    <xf numFmtId="165" fontId="33" fillId="0" borderId="7" xfId="0" applyNumberFormat="1" applyFont="1" applyFill="1" applyBorder="1" applyAlignment="1" applyProtection="1">
      <alignment horizontal="center" vertical="center"/>
      <protection hidden="1"/>
    </xf>
    <xf numFmtId="165" fontId="33" fillId="0" borderId="8" xfId="0" applyNumberFormat="1" applyFont="1" applyFill="1" applyBorder="1" applyAlignment="1" applyProtection="1">
      <alignment horizontal="center" vertical="center"/>
      <protection hidden="1"/>
    </xf>
    <xf numFmtId="165" fontId="33" fillId="0" borderId="51" xfId="0" applyNumberFormat="1" applyFont="1" applyFill="1" applyBorder="1" applyAlignment="1" applyProtection="1">
      <alignment horizontal="center" vertical="center"/>
      <protection hidden="1"/>
    </xf>
    <xf numFmtId="0" fontId="35" fillId="0" borderId="0" xfId="0" applyFont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11" fillId="3" borderId="21" xfId="0" applyFont="1" applyFill="1" applyBorder="1" applyAlignment="1">
      <alignment horizontal="left" vertical="center" wrapText="1"/>
    </xf>
    <xf numFmtId="0" fontId="11" fillId="3" borderId="19" xfId="0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horizontal="left" vertical="center" wrapText="1"/>
    </xf>
    <xf numFmtId="0" fontId="11" fillId="3" borderId="21" xfId="0" applyFont="1" applyFill="1" applyBorder="1" applyAlignment="1">
      <alignment vertical="center" wrapText="1"/>
    </xf>
    <xf numFmtId="0" fontId="11" fillId="3" borderId="19" xfId="0" applyFont="1" applyFill="1" applyBorder="1" applyAlignment="1">
      <alignment vertical="center" wrapText="1"/>
    </xf>
    <xf numFmtId="0" fontId="11" fillId="3" borderId="2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4" fontId="4" fillId="0" borderId="7" xfId="1" applyFont="1" applyBorder="1" applyAlignment="1">
      <alignment horizontal="center" vertical="center" wrapText="1"/>
    </xf>
    <xf numFmtId="44" fontId="4" fillId="0" borderId="8" xfId="1" applyFont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right" vertical="center" wrapText="1"/>
    </xf>
    <xf numFmtId="0" fontId="13" fillId="0" borderId="25" xfId="0" applyFont="1" applyBorder="1" applyAlignment="1">
      <alignment horizontal="right" vertical="center" wrapText="1"/>
    </xf>
    <xf numFmtId="0" fontId="13" fillId="0" borderId="10" xfId="0" applyFont="1" applyBorder="1" applyAlignment="1">
      <alignment horizontal="righ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vertical="center" wrapText="1"/>
    </xf>
    <xf numFmtId="0" fontId="11" fillId="3" borderId="15" xfId="0" applyFont="1" applyFill="1" applyBorder="1" applyAlignment="1">
      <alignment vertical="center" wrapText="1"/>
    </xf>
    <xf numFmtId="0" fontId="24" fillId="3" borderId="13" xfId="0" applyFont="1" applyFill="1" applyBorder="1" applyAlignment="1">
      <alignment vertical="center" wrapText="1"/>
    </xf>
    <xf numFmtId="0" fontId="24" fillId="3" borderId="14" xfId="0" applyFont="1" applyFill="1" applyBorder="1" applyAlignment="1">
      <alignment vertical="center" wrapText="1"/>
    </xf>
    <xf numFmtId="0" fontId="24" fillId="3" borderId="15" xfId="0" applyFont="1" applyFill="1" applyBorder="1" applyAlignment="1">
      <alignment vertical="center" wrapText="1"/>
    </xf>
    <xf numFmtId="0" fontId="24" fillId="3" borderId="21" xfId="0" applyFont="1" applyFill="1" applyBorder="1" applyAlignment="1">
      <alignment horizontal="left" vertical="center" wrapText="1"/>
    </xf>
    <xf numFmtId="0" fontId="24" fillId="3" borderId="19" xfId="0" applyFont="1" applyFill="1" applyBorder="1" applyAlignment="1">
      <alignment horizontal="left" vertical="center" wrapText="1"/>
    </xf>
    <xf numFmtId="0" fontId="24" fillId="3" borderId="22" xfId="0" applyFont="1" applyFill="1" applyBorder="1" applyAlignment="1">
      <alignment horizontal="left" vertical="center" wrapText="1"/>
    </xf>
    <xf numFmtId="0" fontId="24" fillId="3" borderId="21" xfId="0" applyFont="1" applyFill="1" applyBorder="1" applyAlignment="1">
      <alignment vertical="center" wrapText="1"/>
    </xf>
    <xf numFmtId="0" fontId="24" fillId="3" borderId="19" xfId="0" applyFont="1" applyFill="1" applyBorder="1" applyAlignment="1">
      <alignment vertical="center" wrapText="1"/>
    </xf>
    <xf numFmtId="0" fontId="24" fillId="3" borderId="22" xfId="0" applyFont="1" applyFill="1" applyBorder="1" applyAlignment="1">
      <alignment vertical="center" wrapText="1"/>
    </xf>
    <xf numFmtId="0" fontId="17" fillId="2" borderId="26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textRotation="90" wrapText="1"/>
    </xf>
    <xf numFmtId="0" fontId="19" fillId="0" borderId="37" xfId="0" applyFont="1" applyBorder="1" applyAlignment="1">
      <alignment horizontal="center" vertical="center" textRotation="90" wrapText="1"/>
    </xf>
    <xf numFmtId="0" fontId="19" fillId="0" borderId="38" xfId="0" applyFont="1" applyBorder="1" applyAlignment="1">
      <alignment horizontal="center" vertical="center" textRotation="90" wrapText="1"/>
    </xf>
    <xf numFmtId="0" fontId="13" fillId="0" borderId="34" xfId="0" applyFont="1" applyBorder="1" applyAlignment="1">
      <alignment horizontal="right" vertical="center" wrapText="1"/>
    </xf>
    <xf numFmtId="0" fontId="13" fillId="0" borderId="35" xfId="0" applyFont="1" applyBorder="1" applyAlignment="1">
      <alignment horizontal="right" vertical="center" wrapText="1"/>
    </xf>
    <xf numFmtId="0" fontId="9" fillId="0" borderId="31" xfId="0" applyFont="1" applyBorder="1" applyAlignment="1">
      <alignment horizontal="center" vertical="center" textRotation="90" wrapText="1"/>
    </xf>
    <xf numFmtId="0" fontId="9" fillId="0" borderId="37" xfId="0" applyFont="1" applyBorder="1" applyAlignment="1">
      <alignment horizontal="center" vertical="center" textRotation="90" wrapText="1"/>
    </xf>
    <xf numFmtId="0" fontId="9" fillId="0" borderId="38" xfId="0" applyFont="1" applyBorder="1" applyAlignment="1">
      <alignment horizontal="center" vertical="center" textRotation="90" wrapText="1"/>
    </xf>
    <xf numFmtId="0" fontId="27" fillId="0" borderId="24" xfId="0" applyFont="1" applyBorder="1" applyAlignment="1">
      <alignment horizontal="right" vertical="center" wrapText="1"/>
    </xf>
    <xf numFmtId="0" fontId="27" fillId="0" borderId="25" xfId="0" applyFont="1" applyBorder="1" applyAlignment="1">
      <alignment horizontal="right" vertical="center" wrapText="1"/>
    </xf>
    <xf numFmtId="0" fontId="27" fillId="0" borderId="10" xfId="0" applyFont="1" applyBorder="1" applyAlignment="1">
      <alignment horizontal="right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44" fontId="19" fillId="0" borderId="7" xfId="1" applyFont="1" applyBorder="1" applyAlignment="1">
      <alignment horizontal="center" vertical="center" wrapText="1"/>
    </xf>
    <xf numFmtId="44" fontId="19" fillId="0" borderId="8" xfId="1" applyFont="1" applyBorder="1" applyAlignment="1">
      <alignment horizontal="center" vertical="center" wrapText="1"/>
    </xf>
    <xf numFmtId="0" fontId="27" fillId="3" borderId="12" xfId="0" applyNumberFormat="1" applyFont="1" applyFill="1" applyBorder="1" applyAlignment="1" applyProtection="1">
      <alignment horizontal="left" vertical="center"/>
    </xf>
    <xf numFmtId="0" fontId="27" fillId="3" borderId="39" xfId="0" applyNumberFormat="1" applyFont="1" applyFill="1" applyBorder="1" applyAlignment="1" applyProtection="1">
      <alignment horizontal="left" vertical="center"/>
    </xf>
    <xf numFmtId="0" fontId="27" fillId="3" borderId="40" xfId="0" applyNumberFormat="1" applyFont="1" applyFill="1" applyBorder="1" applyAlignment="1" applyProtection="1">
      <alignment horizontal="left" vertical="center"/>
    </xf>
    <xf numFmtId="0" fontId="27" fillId="3" borderId="41" xfId="0" applyNumberFormat="1" applyFont="1" applyFill="1" applyBorder="1" applyAlignment="1" applyProtection="1">
      <alignment horizontal="left" vertical="center"/>
    </xf>
    <xf numFmtId="0" fontId="21" fillId="2" borderId="26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8" fillId="3" borderId="21" xfId="0" applyNumberFormat="1" applyFont="1" applyFill="1" applyBorder="1" applyAlignment="1" applyProtection="1">
      <alignment horizontal="left" vertical="center"/>
    </xf>
    <xf numFmtId="0" fontId="8" fillId="3" borderId="19" xfId="0" applyNumberFormat="1" applyFont="1" applyFill="1" applyBorder="1" applyAlignment="1" applyProtection="1">
      <alignment horizontal="left" vertical="center"/>
    </xf>
    <xf numFmtId="0" fontId="8" fillId="3" borderId="20" xfId="0" applyNumberFormat="1" applyFont="1" applyFill="1" applyBorder="1" applyAlignment="1" applyProtection="1">
      <alignment horizontal="left" vertical="center"/>
    </xf>
    <xf numFmtId="0" fontId="8" fillId="3" borderId="12" xfId="0" applyNumberFormat="1" applyFont="1" applyFill="1" applyBorder="1" applyAlignment="1" applyProtection="1">
      <alignment horizontal="left" vertical="center"/>
    </xf>
    <xf numFmtId="0" fontId="24" fillId="3" borderId="39" xfId="0" applyNumberFormat="1" applyFont="1" applyFill="1" applyBorder="1" applyAlignment="1" applyProtection="1">
      <alignment horizontal="left" vertical="top"/>
    </xf>
    <xf numFmtId="0" fontId="24" fillId="3" borderId="40" xfId="0" applyNumberFormat="1" applyFont="1" applyFill="1" applyBorder="1" applyAlignment="1" applyProtection="1">
      <alignment horizontal="left" vertical="top"/>
    </xf>
    <xf numFmtId="0" fontId="24" fillId="3" borderId="41" xfId="0" applyNumberFormat="1" applyFont="1" applyFill="1" applyBorder="1" applyAlignment="1" applyProtection="1">
      <alignment horizontal="left" vertical="top"/>
    </xf>
    <xf numFmtId="0" fontId="9" fillId="0" borderId="17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F3F6E2"/>
      <color rgb="FFEEF4E4"/>
      <color rgb="FFE7F5EB"/>
      <color rgb="FFC0E6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19"/>
  <sheetViews>
    <sheetView workbookViewId="0">
      <selection activeCell="C27" sqref="C27"/>
    </sheetView>
  </sheetViews>
  <sheetFormatPr defaultRowHeight="14.25"/>
  <cols>
    <col min="1" max="1" width="5.875" style="26" customWidth="1"/>
    <col min="2" max="2" width="5.625" style="24" customWidth="1"/>
    <col min="3" max="3" width="60.375" style="127" customWidth="1"/>
    <col min="4" max="4" width="12.875" style="128" customWidth="1"/>
    <col min="5" max="5" width="26" style="128" customWidth="1"/>
    <col min="6" max="7" width="22.375" style="24" customWidth="1"/>
    <col min="8" max="9" width="21" style="24" customWidth="1"/>
    <col min="10" max="10" width="16" style="26" customWidth="1"/>
    <col min="11" max="11" width="10.875" style="26" customWidth="1"/>
    <col min="12" max="12" width="12" style="26" customWidth="1"/>
    <col min="13" max="16384" width="9" style="26"/>
  </cols>
  <sheetData>
    <row r="1" spans="2:9" ht="36.75" customHeight="1">
      <c r="B1" s="179" t="s">
        <v>387</v>
      </c>
      <c r="C1" s="179"/>
      <c r="D1" s="179"/>
      <c r="E1" s="179"/>
      <c r="F1" s="179"/>
      <c r="G1" s="179"/>
      <c r="H1" s="179"/>
      <c r="I1" s="179"/>
    </row>
    <row r="2" spans="2:9" ht="33.75" customHeight="1">
      <c r="B2" s="185" t="s">
        <v>381</v>
      </c>
      <c r="C2" s="185"/>
      <c r="D2" s="185"/>
      <c r="E2" s="185"/>
      <c r="F2" s="185"/>
      <c r="G2" s="185"/>
      <c r="H2" s="185"/>
      <c r="I2" s="185"/>
    </row>
    <row r="3" spans="2:9" ht="33.75" customHeight="1">
      <c r="B3" s="186" t="s">
        <v>386</v>
      </c>
      <c r="C3" s="186"/>
      <c r="D3" s="186"/>
      <c r="E3" s="186"/>
      <c r="F3" s="186"/>
      <c r="G3" s="186"/>
      <c r="H3" s="186"/>
      <c r="I3" s="186"/>
    </row>
    <row r="4" spans="2:9" ht="15.75" customHeight="1">
      <c r="B4" s="162"/>
      <c r="C4" s="163"/>
      <c r="D4" s="164"/>
      <c r="E4" s="164"/>
      <c r="F4" s="162"/>
      <c r="G4" s="162"/>
      <c r="H4" s="162"/>
      <c r="I4" s="162"/>
    </row>
    <row r="5" spans="2:9" ht="15.75" customHeight="1" thickBot="1">
      <c r="B5" s="162"/>
      <c r="C5" s="163"/>
      <c r="D5" s="164"/>
      <c r="E5" s="164"/>
      <c r="F5" s="162"/>
      <c r="G5" s="162"/>
      <c r="H5" s="162"/>
      <c r="I5" s="162"/>
    </row>
    <row r="6" spans="2:9" ht="51" customHeight="1" thickBot="1">
      <c r="B6" s="129" t="s">
        <v>353</v>
      </c>
      <c r="C6" s="130" t="s">
        <v>385</v>
      </c>
      <c r="D6" s="180" t="s">
        <v>354</v>
      </c>
      <c r="E6" s="181"/>
      <c r="F6" s="131" t="s">
        <v>378</v>
      </c>
      <c r="G6" s="131" t="s">
        <v>379</v>
      </c>
      <c r="H6" s="132" t="s">
        <v>355</v>
      </c>
      <c r="I6" s="132" t="s">
        <v>356</v>
      </c>
    </row>
    <row r="7" spans="2:9" ht="43.5" customHeight="1" thickBot="1">
      <c r="B7" s="133">
        <v>1</v>
      </c>
      <c r="C7" s="134" t="s">
        <v>383</v>
      </c>
      <c r="D7" s="135" t="s">
        <v>374</v>
      </c>
      <c r="E7" s="136" t="s">
        <v>357</v>
      </c>
      <c r="F7" s="137" t="str">
        <f>'1.1 i 1.3.Luksemburg.Drogi.Sani'!G67</f>
        <v/>
      </c>
      <c r="G7" s="182" t="str">
        <f>IF(SUM(F7,F8)=0,"",SUM(F7,F8))</f>
        <v/>
      </c>
      <c r="H7" s="138" t="str">
        <f>IF(SUM(F7)=0,"",ROUND(F7/1.22,2))</f>
        <v/>
      </c>
      <c r="I7" s="139" t="str">
        <f>IF(SUM(F7)=0,"",F7-H7)</f>
        <v/>
      </c>
    </row>
    <row r="8" spans="2:9" ht="43.5" customHeight="1" thickBot="1">
      <c r="B8" s="140">
        <v>2</v>
      </c>
      <c r="C8" s="134" t="s">
        <v>383</v>
      </c>
      <c r="D8" s="142" t="s">
        <v>362</v>
      </c>
      <c r="E8" s="143" t="s">
        <v>358</v>
      </c>
      <c r="F8" s="144" t="str">
        <f>'1.2.Luksemburg.Oświetlenie.'!G24</f>
        <v/>
      </c>
      <c r="G8" s="183"/>
      <c r="H8" s="145" t="str">
        <f t="shared" ref="H8:H18" si="0">IF(SUM(F8)=0,"",ROUND(F8/1.22,2))</f>
        <v/>
      </c>
      <c r="I8" s="146" t="str">
        <f t="shared" ref="I8:I18" si="1">IF(SUM(F8)=0,"",F8-H8)</f>
        <v/>
      </c>
    </row>
    <row r="9" spans="2:9" ht="43.5" customHeight="1" thickBot="1">
      <c r="B9" s="133">
        <v>3</v>
      </c>
      <c r="C9" s="134" t="s">
        <v>384</v>
      </c>
      <c r="D9" s="135" t="s">
        <v>360</v>
      </c>
      <c r="E9" s="136" t="s">
        <v>364</v>
      </c>
      <c r="F9" s="137" t="str">
        <f>'2.1.Cmentarna.Drogi'!G54</f>
        <v/>
      </c>
      <c r="G9" s="182" t="str">
        <f>IF(SUM(F9,F10,F11)=0,"",SUM(F9,F10,F11))</f>
        <v/>
      </c>
      <c r="H9" s="138" t="str">
        <f t="shared" si="0"/>
        <v/>
      </c>
      <c r="I9" s="139" t="str">
        <f t="shared" si="1"/>
        <v/>
      </c>
    </row>
    <row r="10" spans="2:9" ht="43.5" customHeight="1" thickBot="1">
      <c r="B10" s="147">
        <v>4</v>
      </c>
      <c r="C10" s="134" t="s">
        <v>384</v>
      </c>
      <c r="D10" s="149" t="s">
        <v>359</v>
      </c>
      <c r="E10" s="150" t="s">
        <v>358</v>
      </c>
      <c r="F10" s="151" t="str">
        <f>'2.2.Cmentarna.Oświetlenie'!G26</f>
        <v/>
      </c>
      <c r="G10" s="184"/>
      <c r="H10" s="152" t="str">
        <f t="shared" si="0"/>
        <v/>
      </c>
      <c r="I10" s="153" t="str">
        <f t="shared" si="1"/>
        <v/>
      </c>
    </row>
    <row r="11" spans="2:9" ht="43.5" customHeight="1" thickBot="1">
      <c r="B11" s="140">
        <v>5</v>
      </c>
      <c r="C11" s="134" t="s">
        <v>384</v>
      </c>
      <c r="D11" s="142" t="s">
        <v>361</v>
      </c>
      <c r="E11" s="143" t="s">
        <v>365</v>
      </c>
      <c r="F11" s="144" t="str">
        <f>'2.3.Cmentarna.Kanalizacja'!G100</f>
        <v/>
      </c>
      <c r="G11" s="183"/>
      <c r="H11" s="145" t="str">
        <f t="shared" si="0"/>
        <v/>
      </c>
      <c r="I11" s="146" t="str">
        <f t="shared" si="1"/>
        <v/>
      </c>
    </row>
    <row r="12" spans="2:9" ht="51" customHeight="1">
      <c r="B12" s="133">
        <v>6</v>
      </c>
      <c r="C12" s="134" t="s">
        <v>366</v>
      </c>
      <c r="D12" s="135" t="s">
        <v>367</v>
      </c>
      <c r="E12" s="136" t="s">
        <v>363</v>
      </c>
      <c r="F12" s="137" t="str">
        <f>'3.1.Cmentarna.E.II.Drogi'!G38</f>
        <v/>
      </c>
      <c r="G12" s="182" t="str">
        <f>IF(SUM(F12,F13,F14)=0,"",SUM(F12,F13,F14))</f>
        <v/>
      </c>
      <c r="H12" s="138" t="str">
        <f t="shared" si="0"/>
        <v/>
      </c>
      <c r="I12" s="139" t="str">
        <f t="shared" si="1"/>
        <v/>
      </c>
    </row>
    <row r="13" spans="2:9" ht="51" customHeight="1">
      <c r="B13" s="147">
        <v>7</v>
      </c>
      <c r="C13" s="148" t="s">
        <v>366</v>
      </c>
      <c r="D13" s="149" t="s">
        <v>368</v>
      </c>
      <c r="E13" s="150" t="s">
        <v>358</v>
      </c>
      <c r="F13" s="151" t="str">
        <f>'3.2.Cmentarna.EII.Oświetlenie.'!G23</f>
        <v/>
      </c>
      <c r="G13" s="184"/>
      <c r="H13" s="152" t="str">
        <f t="shared" si="0"/>
        <v/>
      </c>
      <c r="I13" s="153" t="str">
        <f t="shared" si="1"/>
        <v/>
      </c>
    </row>
    <row r="14" spans="2:9" ht="51" customHeight="1" thickBot="1">
      <c r="B14" s="140">
        <v>8</v>
      </c>
      <c r="C14" s="141" t="s">
        <v>366</v>
      </c>
      <c r="D14" s="142" t="s">
        <v>369</v>
      </c>
      <c r="E14" s="143" t="s">
        <v>376</v>
      </c>
      <c r="F14" s="144" t="str">
        <f>'3.3.Cmentarna.EII.Sanitarna'!G31</f>
        <v/>
      </c>
      <c r="G14" s="183"/>
      <c r="H14" s="145" t="str">
        <f t="shared" si="0"/>
        <v/>
      </c>
      <c r="I14" s="146" t="str">
        <f t="shared" si="1"/>
        <v/>
      </c>
    </row>
    <row r="15" spans="2:9" ht="43.5" customHeight="1">
      <c r="B15" s="133">
        <v>9</v>
      </c>
      <c r="C15" s="134" t="s">
        <v>259</v>
      </c>
      <c r="D15" s="135" t="s">
        <v>370</v>
      </c>
      <c r="E15" s="136" t="s">
        <v>363</v>
      </c>
      <c r="F15" s="137" t="str">
        <f>'4.1.Poleska.E.III.Drogi'!G52</f>
        <v/>
      </c>
      <c r="G15" s="182" t="str">
        <f>IF(SUM(F15,F16,F17,F18)=0,"",SUM(F15,F16,F17,F18))</f>
        <v/>
      </c>
      <c r="H15" s="138" t="str">
        <f t="shared" si="0"/>
        <v/>
      </c>
      <c r="I15" s="139" t="str">
        <f t="shared" si="1"/>
        <v/>
      </c>
    </row>
    <row r="16" spans="2:9" ht="43.5" customHeight="1">
      <c r="B16" s="147">
        <v>10</v>
      </c>
      <c r="C16" s="148" t="s">
        <v>259</v>
      </c>
      <c r="D16" s="149" t="s">
        <v>371</v>
      </c>
      <c r="E16" s="150" t="s">
        <v>358</v>
      </c>
      <c r="F16" s="151" t="str">
        <f>'4.2.Poleska.EIII.Oświetlenie'!G32</f>
        <v/>
      </c>
      <c r="G16" s="184"/>
      <c r="H16" s="152" t="str">
        <f t="shared" si="0"/>
        <v/>
      </c>
      <c r="I16" s="153" t="str">
        <f t="shared" si="1"/>
        <v/>
      </c>
    </row>
    <row r="17" spans="2:9" ht="43.5" customHeight="1">
      <c r="B17" s="147">
        <v>11</v>
      </c>
      <c r="C17" s="148" t="s">
        <v>259</v>
      </c>
      <c r="D17" s="149" t="s">
        <v>372</v>
      </c>
      <c r="E17" s="150" t="s">
        <v>375</v>
      </c>
      <c r="F17" s="151" t="str">
        <f>'4.3.Poleska.E.III.Sanitarna'!G63</f>
        <v/>
      </c>
      <c r="G17" s="184"/>
      <c r="H17" s="152" t="str">
        <f t="shared" si="0"/>
        <v/>
      </c>
      <c r="I17" s="153" t="str">
        <f t="shared" si="1"/>
        <v/>
      </c>
    </row>
    <row r="18" spans="2:9" ht="43.5" customHeight="1" thickBot="1">
      <c r="B18" s="140">
        <v>12</v>
      </c>
      <c r="C18" s="141" t="s">
        <v>259</v>
      </c>
      <c r="D18" s="142" t="s">
        <v>373</v>
      </c>
      <c r="E18" s="143" t="s">
        <v>377</v>
      </c>
      <c r="F18" s="154" t="str">
        <f>'4.4.Poleska.E.III.Telekomunikac'!G33</f>
        <v/>
      </c>
      <c r="G18" s="184"/>
      <c r="H18" s="155" t="str">
        <f t="shared" si="0"/>
        <v/>
      </c>
      <c r="I18" s="156" t="str">
        <f t="shared" si="1"/>
        <v/>
      </c>
    </row>
    <row r="19" spans="2:9" ht="51.75" customHeight="1" thickBot="1">
      <c r="B19" s="157"/>
      <c r="C19" s="158"/>
      <c r="D19" s="159"/>
      <c r="E19" s="165" t="s">
        <v>380</v>
      </c>
      <c r="F19" s="160" t="str">
        <f>IF(SUM(F7:F18)=0,"",SUM(F7:F18))</f>
        <v/>
      </c>
      <c r="G19" s="161" t="str">
        <f t="shared" ref="G19:I19" si="2">IF(SUM(G7:G18)=0,"",SUM(G7:G18))</f>
        <v/>
      </c>
      <c r="H19" s="161" t="str">
        <f t="shared" si="2"/>
        <v/>
      </c>
      <c r="I19" s="160" t="str">
        <f t="shared" si="2"/>
        <v/>
      </c>
    </row>
  </sheetData>
  <sheetProtection password="C714" sheet="1" objects="1" scenarios="1"/>
  <mergeCells count="8">
    <mergeCell ref="G15:G18"/>
    <mergeCell ref="B2:I2"/>
    <mergeCell ref="B3:I3"/>
    <mergeCell ref="B1:I1"/>
    <mergeCell ref="D6:E6"/>
    <mergeCell ref="G7:G8"/>
    <mergeCell ref="G9:G11"/>
    <mergeCell ref="G12:G14"/>
  </mergeCells>
  <pageMargins left="0.89" right="0.70866141732283472" top="0.83" bottom="0.41" header="0.31496062992125984" footer="0.28999999999999998"/>
  <pageSetup paperSize="9"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0"/>
  <sheetViews>
    <sheetView topLeftCell="A2" zoomScale="95" zoomScaleNormal="95" workbookViewId="0">
      <selection activeCell="F9" sqref="F9"/>
    </sheetView>
  </sheetViews>
  <sheetFormatPr defaultRowHeight="14.25"/>
  <cols>
    <col min="1" max="1" width="3.75" style="24" customWidth="1"/>
    <col min="2" max="2" width="9.875" style="25" customWidth="1"/>
    <col min="3" max="3" width="61.75" style="26" customWidth="1"/>
    <col min="4" max="4" width="7.375" style="26" customWidth="1"/>
    <col min="5" max="5" width="5.875" style="26" customWidth="1"/>
    <col min="6" max="6" width="13.875" style="26" customWidth="1"/>
    <col min="7" max="7" width="20.125" style="27" customWidth="1"/>
    <col min="8" max="8" width="9.125" customWidth="1"/>
    <col min="11" max="11" width="19.375" customWidth="1"/>
    <col min="236" max="236" width="3.75" customWidth="1"/>
    <col min="237" max="237" width="9.875" customWidth="1"/>
    <col min="238" max="238" width="58" customWidth="1"/>
    <col min="239" max="239" width="7.375" customWidth="1"/>
    <col min="240" max="240" width="5.875" customWidth="1"/>
    <col min="241" max="241" width="10.25" customWidth="1"/>
    <col min="242" max="242" width="17.625" customWidth="1"/>
    <col min="243" max="243" width="4" customWidth="1"/>
    <col min="248" max="248" width="41.875" customWidth="1"/>
    <col min="492" max="492" width="3.75" customWidth="1"/>
    <col min="493" max="493" width="9.875" customWidth="1"/>
    <col min="494" max="494" width="58" customWidth="1"/>
    <col min="495" max="495" width="7.375" customWidth="1"/>
    <col min="496" max="496" width="5.875" customWidth="1"/>
    <col min="497" max="497" width="10.25" customWidth="1"/>
    <col min="498" max="498" width="17.625" customWidth="1"/>
    <col min="499" max="499" width="4" customWidth="1"/>
    <col min="504" max="504" width="41.875" customWidth="1"/>
    <col min="748" max="748" width="3.75" customWidth="1"/>
    <col min="749" max="749" width="9.875" customWidth="1"/>
    <col min="750" max="750" width="58" customWidth="1"/>
    <col min="751" max="751" width="7.375" customWidth="1"/>
    <col min="752" max="752" width="5.875" customWidth="1"/>
    <col min="753" max="753" width="10.25" customWidth="1"/>
    <col min="754" max="754" width="17.625" customWidth="1"/>
    <col min="755" max="755" width="4" customWidth="1"/>
    <col min="760" max="760" width="41.875" customWidth="1"/>
    <col min="1004" max="1004" width="3.75" customWidth="1"/>
    <col min="1005" max="1005" width="9.875" customWidth="1"/>
    <col min="1006" max="1006" width="58" customWidth="1"/>
    <col min="1007" max="1007" width="7.375" customWidth="1"/>
    <col min="1008" max="1008" width="5.875" customWidth="1"/>
    <col min="1009" max="1009" width="10.25" customWidth="1"/>
    <col min="1010" max="1010" width="17.625" customWidth="1"/>
    <col min="1011" max="1011" width="4" customWidth="1"/>
    <col min="1016" max="1016" width="41.875" customWidth="1"/>
    <col min="1260" max="1260" width="3.75" customWidth="1"/>
    <col min="1261" max="1261" width="9.875" customWidth="1"/>
    <col min="1262" max="1262" width="58" customWidth="1"/>
    <col min="1263" max="1263" width="7.375" customWidth="1"/>
    <col min="1264" max="1264" width="5.875" customWidth="1"/>
    <col min="1265" max="1265" width="10.25" customWidth="1"/>
    <col min="1266" max="1266" width="17.625" customWidth="1"/>
    <col min="1267" max="1267" width="4" customWidth="1"/>
    <col min="1272" max="1272" width="41.875" customWidth="1"/>
    <col min="1516" max="1516" width="3.75" customWidth="1"/>
    <col min="1517" max="1517" width="9.875" customWidth="1"/>
    <col min="1518" max="1518" width="58" customWidth="1"/>
    <col min="1519" max="1519" width="7.375" customWidth="1"/>
    <col min="1520" max="1520" width="5.875" customWidth="1"/>
    <col min="1521" max="1521" width="10.25" customWidth="1"/>
    <col min="1522" max="1522" width="17.625" customWidth="1"/>
    <col min="1523" max="1523" width="4" customWidth="1"/>
    <col min="1528" max="1528" width="41.875" customWidth="1"/>
    <col min="1772" max="1772" width="3.75" customWidth="1"/>
    <col min="1773" max="1773" width="9.875" customWidth="1"/>
    <col min="1774" max="1774" width="58" customWidth="1"/>
    <col min="1775" max="1775" width="7.375" customWidth="1"/>
    <col min="1776" max="1776" width="5.875" customWidth="1"/>
    <col min="1777" max="1777" width="10.25" customWidth="1"/>
    <col min="1778" max="1778" width="17.625" customWidth="1"/>
    <col min="1779" max="1779" width="4" customWidth="1"/>
    <col min="1784" max="1784" width="41.875" customWidth="1"/>
    <col min="2028" max="2028" width="3.75" customWidth="1"/>
    <col min="2029" max="2029" width="9.875" customWidth="1"/>
    <col min="2030" max="2030" width="58" customWidth="1"/>
    <col min="2031" max="2031" width="7.375" customWidth="1"/>
    <col min="2032" max="2032" width="5.875" customWidth="1"/>
    <col min="2033" max="2033" width="10.25" customWidth="1"/>
    <col min="2034" max="2034" width="17.625" customWidth="1"/>
    <col min="2035" max="2035" width="4" customWidth="1"/>
    <col min="2040" max="2040" width="41.875" customWidth="1"/>
    <col min="2284" max="2284" width="3.75" customWidth="1"/>
    <col min="2285" max="2285" width="9.875" customWidth="1"/>
    <col min="2286" max="2286" width="58" customWidth="1"/>
    <col min="2287" max="2287" width="7.375" customWidth="1"/>
    <col min="2288" max="2288" width="5.875" customWidth="1"/>
    <col min="2289" max="2289" width="10.25" customWidth="1"/>
    <col min="2290" max="2290" width="17.625" customWidth="1"/>
    <col min="2291" max="2291" width="4" customWidth="1"/>
    <col min="2296" max="2296" width="41.875" customWidth="1"/>
    <col min="2540" max="2540" width="3.75" customWidth="1"/>
    <col min="2541" max="2541" width="9.875" customWidth="1"/>
    <col min="2542" max="2542" width="58" customWidth="1"/>
    <col min="2543" max="2543" width="7.375" customWidth="1"/>
    <col min="2544" max="2544" width="5.875" customWidth="1"/>
    <col min="2545" max="2545" width="10.25" customWidth="1"/>
    <col min="2546" max="2546" width="17.625" customWidth="1"/>
    <col min="2547" max="2547" width="4" customWidth="1"/>
    <col min="2552" max="2552" width="41.875" customWidth="1"/>
    <col min="2796" max="2796" width="3.75" customWidth="1"/>
    <col min="2797" max="2797" width="9.875" customWidth="1"/>
    <col min="2798" max="2798" width="58" customWidth="1"/>
    <col min="2799" max="2799" width="7.375" customWidth="1"/>
    <col min="2800" max="2800" width="5.875" customWidth="1"/>
    <col min="2801" max="2801" width="10.25" customWidth="1"/>
    <col min="2802" max="2802" width="17.625" customWidth="1"/>
    <col min="2803" max="2803" width="4" customWidth="1"/>
    <col min="2808" max="2808" width="41.875" customWidth="1"/>
    <col min="3052" max="3052" width="3.75" customWidth="1"/>
    <col min="3053" max="3053" width="9.875" customWidth="1"/>
    <col min="3054" max="3054" width="58" customWidth="1"/>
    <col min="3055" max="3055" width="7.375" customWidth="1"/>
    <col min="3056" max="3056" width="5.875" customWidth="1"/>
    <col min="3057" max="3057" width="10.25" customWidth="1"/>
    <col min="3058" max="3058" width="17.625" customWidth="1"/>
    <col min="3059" max="3059" width="4" customWidth="1"/>
    <col min="3064" max="3064" width="41.875" customWidth="1"/>
    <col min="3308" max="3308" width="3.75" customWidth="1"/>
    <col min="3309" max="3309" width="9.875" customWidth="1"/>
    <col min="3310" max="3310" width="58" customWidth="1"/>
    <col min="3311" max="3311" width="7.375" customWidth="1"/>
    <col min="3312" max="3312" width="5.875" customWidth="1"/>
    <col min="3313" max="3313" width="10.25" customWidth="1"/>
    <col min="3314" max="3314" width="17.625" customWidth="1"/>
    <col min="3315" max="3315" width="4" customWidth="1"/>
    <col min="3320" max="3320" width="41.875" customWidth="1"/>
    <col min="3564" max="3564" width="3.75" customWidth="1"/>
    <col min="3565" max="3565" width="9.875" customWidth="1"/>
    <col min="3566" max="3566" width="58" customWidth="1"/>
    <col min="3567" max="3567" width="7.375" customWidth="1"/>
    <col min="3568" max="3568" width="5.875" customWidth="1"/>
    <col min="3569" max="3569" width="10.25" customWidth="1"/>
    <col min="3570" max="3570" width="17.625" customWidth="1"/>
    <col min="3571" max="3571" width="4" customWidth="1"/>
    <col min="3576" max="3576" width="41.875" customWidth="1"/>
    <col min="3820" max="3820" width="3.75" customWidth="1"/>
    <col min="3821" max="3821" width="9.875" customWidth="1"/>
    <col min="3822" max="3822" width="58" customWidth="1"/>
    <col min="3823" max="3823" width="7.375" customWidth="1"/>
    <col min="3824" max="3824" width="5.875" customWidth="1"/>
    <col min="3825" max="3825" width="10.25" customWidth="1"/>
    <col min="3826" max="3826" width="17.625" customWidth="1"/>
    <col min="3827" max="3827" width="4" customWidth="1"/>
    <col min="3832" max="3832" width="41.875" customWidth="1"/>
    <col min="4076" max="4076" width="3.75" customWidth="1"/>
    <col min="4077" max="4077" width="9.875" customWidth="1"/>
    <col min="4078" max="4078" width="58" customWidth="1"/>
    <col min="4079" max="4079" width="7.375" customWidth="1"/>
    <col min="4080" max="4080" width="5.875" customWidth="1"/>
    <col min="4081" max="4081" width="10.25" customWidth="1"/>
    <col min="4082" max="4082" width="17.625" customWidth="1"/>
    <col min="4083" max="4083" width="4" customWidth="1"/>
    <col min="4088" max="4088" width="41.875" customWidth="1"/>
    <col min="4332" max="4332" width="3.75" customWidth="1"/>
    <col min="4333" max="4333" width="9.875" customWidth="1"/>
    <col min="4334" max="4334" width="58" customWidth="1"/>
    <col min="4335" max="4335" width="7.375" customWidth="1"/>
    <col min="4336" max="4336" width="5.875" customWidth="1"/>
    <col min="4337" max="4337" width="10.25" customWidth="1"/>
    <col min="4338" max="4338" width="17.625" customWidth="1"/>
    <col min="4339" max="4339" width="4" customWidth="1"/>
    <col min="4344" max="4344" width="41.875" customWidth="1"/>
    <col min="4588" max="4588" width="3.75" customWidth="1"/>
    <col min="4589" max="4589" width="9.875" customWidth="1"/>
    <col min="4590" max="4590" width="58" customWidth="1"/>
    <col min="4591" max="4591" width="7.375" customWidth="1"/>
    <col min="4592" max="4592" width="5.875" customWidth="1"/>
    <col min="4593" max="4593" width="10.25" customWidth="1"/>
    <col min="4594" max="4594" width="17.625" customWidth="1"/>
    <col min="4595" max="4595" width="4" customWidth="1"/>
    <col min="4600" max="4600" width="41.875" customWidth="1"/>
    <col min="4844" max="4844" width="3.75" customWidth="1"/>
    <col min="4845" max="4845" width="9.875" customWidth="1"/>
    <col min="4846" max="4846" width="58" customWidth="1"/>
    <col min="4847" max="4847" width="7.375" customWidth="1"/>
    <col min="4848" max="4848" width="5.875" customWidth="1"/>
    <col min="4849" max="4849" width="10.25" customWidth="1"/>
    <col min="4850" max="4850" width="17.625" customWidth="1"/>
    <col min="4851" max="4851" width="4" customWidth="1"/>
    <col min="4856" max="4856" width="41.875" customWidth="1"/>
    <col min="5100" max="5100" width="3.75" customWidth="1"/>
    <col min="5101" max="5101" width="9.875" customWidth="1"/>
    <col min="5102" max="5102" width="58" customWidth="1"/>
    <col min="5103" max="5103" width="7.375" customWidth="1"/>
    <col min="5104" max="5104" width="5.875" customWidth="1"/>
    <col min="5105" max="5105" width="10.25" customWidth="1"/>
    <col min="5106" max="5106" width="17.625" customWidth="1"/>
    <col min="5107" max="5107" width="4" customWidth="1"/>
    <col min="5112" max="5112" width="41.875" customWidth="1"/>
    <col min="5356" max="5356" width="3.75" customWidth="1"/>
    <col min="5357" max="5357" width="9.875" customWidth="1"/>
    <col min="5358" max="5358" width="58" customWidth="1"/>
    <col min="5359" max="5359" width="7.375" customWidth="1"/>
    <col min="5360" max="5360" width="5.875" customWidth="1"/>
    <col min="5361" max="5361" width="10.25" customWidth="1"/>
    <col min="5362" max="5362" width="17.625" customWidth="1"/>
    <col min="5363" max="5363" width="4" customWidth="1"/>
    <col min="5368" max="5368" width="41.875" customWidth="1"/>
    <col min="5612" max="5612" width="3.75" customWidth="1"/>
    <col min="5613" max="5613" width="9.875" customWidth="1"/>
    <col min="5614" max="5614" width="58" customWidth="1"/>
    <col min="5615" max="5615" width="7.375" customWidth="1"/>
    <col min="5616" max="5616" width="5.875" customWidth="1"/>
    <col min="5617" max="5617" width="10.25" customWidth="1"/>
    <col min="5618" max="5618" width="17.625" customWidth="1"/>
    <col min="5619" max="5619" width="4" customWidth="1"/>
    <col min="5624" max="5624" width="41.875" customWidth="1"/>
    <col min="5868" max="5868" width="3.75" customWidth="1"/>
    <col min="5869" max="5869" width="9.875" customWidth="1"/>
    <col min="5870" max="5870" width="58" customWidth="1"/>
    <col min="5871" max="5871" width="7.375" customWidth="1"/>
    <col min="5872" max="5872" width="5.875" customWidth="1"/>
    <col min="5873" max="5873" width="10.25" customWidth="1"/>
    <col min="5874" max="5874" width="17.625" customWidth="1"/>
    <col min="5875" max="5875" width="4" customWidth="1"/>
    <col min="5880" max="5880" width="41.875" customWidth="1"/>
    <col min="6124" max="6124" width="3.75" customWidth="1"/>
    <col min="6125" max="6125" width="9.875" customWidth="1"/>
    <col min="6126" max="6126" width="58" customWidth="1"/>
    <col min="6127" max="6127" width="7.375" customWidth="1"/>
    <col min="6128" max="6128" width="5.875" customWidth="1"/>
    <col min="6129" max="6129" width="10.25" customWidth="1"/>
    <col min="6130" max="6130" width="17.625" customWidth="1"/>
    <col min="6131" max="6131" width="4" customWidth="1"/>
    <col min="6136" max="6136" width="41.875" customWidth="1"/>
    <col min="6380" max="6380" width="3.75" customWidth="1"/>
    <col min="6381" max="6381" width="9.875" customWidth="1"/>
    <col min="6382" max="6382" width="58" customWidth="1"/>
    <col min="6383" max="6383" width="7.375" customWidth="1"/>
    <col min="6384" max="6384" width="5.875" customWidth="1"/>
    <col min="6385" max="6385" width="10.25" customWidth="1"/>
    <col min="6386" max="6386" width="17.625" customWidth="1"/>
    <col min="6387" max="6387" width="4" customWidth="1"/>
    <col min="6392" max="6392" width="41.875" customWidth="1"/>
    <col min="6636" max="6636" width="3.75" customWidth="1"/>
    <col min="6637" max="6637" width="9.875" customWidth="1"/>
    <col min="6638" max="6638" width="58" customWidth="1"/>
    <col min="6639" max="6639" width="7.375" customWidth="1"/>
    <col min="6640" max="6640" width="5.875" customWidth="1"/>
    <col min="6641" max="6641" width="10.25" customWidth="1"/>
    <col min="6642" max="6642" width="17.625" customWidth="1"/>
    <col min="6643" max="6643" width="4" customWidth="1"/>
    <col min="6648" max="6648" width="41.875" customWidth="1"/>
    <col min="6892" max="6892" width="3.75" customWidth="1"/>
    <col min="6893" max="6893" width="9.875" customWidth="1"/>
    <col min="6894" max="6894" width="58" customWidth="1"/>
    <col min="6895" max="6895" width="7.375" customWidth="1"/>
    <col min="6896" max="6896" width="5.875" customWidth="1"/>
    <col min="6897" max="6897" width="10.25" customWidth="1"/>
    <col min="6898" max="6898" width="17.625" customWidth="1"/>
    <col min="6899" max="6899" width="4" customWidth="1"/>
    <col min="6904" max="6904" width="41.875" customWidth="1"/>
    <col min="7148" max="7148" width="3.75" customWidth="1"/>
    <col min="7149" max="7149" width="9.875" customWidth="1"/>
    <col min="7150" max="7150" width="58" customWidth="1"/>
    <col min="7151" max="7151" width="7.375" customWidth="1"/>
    <col min="7152" max="7152" width="5.875" customWidth="1"/>
    <col min="7153" max="7153" width="10.25" customWidth="1"/>
    <col min="7154" max="7154" width="17.625" customWidth="1"/>
    <col min="7155" max="7155" width="4" customWidth="1"/>
    <col min="7160" max="7160" width="41.875" customWidth="1"/>
    <col min="7404" max="7404" width="3.75" customWidth="1"/>
    <col min="7405" max="7405" width="9.875" customWidth="1"/>
    <col min="7406" max="7406" width="58" customWidth="1"/>
    <col min="7407" max="7407" width="7.375" customWidth="1"/>
    <col min="7408" max="7408" width="5.875" customWidth="1"/>
    <col min="7409" max="7409" width="10.25" customWidth="1"/>
    <col min="7410" max="7410" width="17.625" customWidth="1"/>
    <col min="7411" max="7411" width="4" customWidth="1"/>
    <col min="7416" max="7416" width="41.875" customWidth="1"/>
    <col min="7660" max="7660" width="3.75" customWidth="1"/>
    <col min="7661" max="7661" width="9.875" customWidth="1"/>
    <col min="7662" max="7662" width="58" customWidth="1"/>
    <col min="7663" max="7663" width="7.375" customWidth="1"/>
    <col min="7664" max="7664" width="5.875" customWidth="1"/>
    <col min="7665" max="7665" width="10.25" customWidth="1"/>
    <col min="7666" max="7666" width="17.625" customWidth="1"/>
    <col min="7667" max="7667" width="4" customWidth="1"/>
    <col min="7672" max="7672" width="41.875" customWidth="1"/>
    <col min="7916" max="7916" width="3.75" customWidth="1"/>
    <col min="7917" max="7917" width="9.875" customWidth="1"/>
    <col min="7918" max="7918" width="58" customWidth="1"/>
    <col min="7919" max="7919" width="7.375" customWidth="1"/>
    <col min="7920" max="7920" width="5.875" customWidth="1"/>
    <col min="7921" max="7921" width="10.25" customWidth="1"/>
    <col min="7922" max="7922" width="17.625" customWidth="1"/>
    <col min="7923" max="7923" width="4" customWidth="1"/>
    <col min="7928" max="7928" width="41.875" customWidth="1"/>
    <col min="8172" max="8172" width="3.75" customWidth="1"/>
    <col min="8173" max="8173" width="9.875" customWidth="1"/>
    <col min="8174" max="8174" width="58" customWidth="1"/>
    <col min="8175" max="8175" width="7.375" customWidth="1"/>
    <col min="8176" max="8176" width="5.875" customWidth="1"/>
    <col min="8177" max="8177" width="10.25" customWidth="1"/>
    <col min="8178" max="8178" width="17.625" customWidth="1"/>
    <col min="8179" max="8179" width="4" customWidth="1"/>
    <col min="8184" max="8184" width="41.875" customWidth="1"/>
    <col min="8428" max="8428" width="3.75" customWidth="1"/>
    <col min="8429" max="8429" width="9.875" customWidth="1"/>
    <col min="8430" max="8430" width="58" customWidth="1"/>
    <col min="8431" max="8431" width="7.375" customWidth="1"/>
    <col min="8432" max="8432" width="5.875" customWidth="1"/>
    <col min="8433" max="8433" width="10.25" customWidth="1"/>
    <col min="8434" max="8434" width="17.625" customWidth="1"/>
    <col min="8435" max="8435" width="4" customWidth="1"/>
    <col min="8440" max="8440" width="41.875" customWidth="1"/>
    <col min="8684" max="8684" width="3.75" customWidth="1"/>
    <col min="8685" max="8685" width="9.875" customWidth="1"/>
    <col min="8686" max="8686" width="58" customWidth="1"/>
    <col min="8687" max="8687" width="7.375" customWidth="1"/>
    <col min="8688" max="8688" width="5.875" customWidth="1"/>
    <col min="8689" max="8689" width="10.25" customWidth="1"/>
    <col min="8690" max="8690" width="17.625" customWidth="1"/>
    <col min="8691" max="8691" width="4" customWidth="1"/>
    <col min="8696" max="8696" width="41.875" customWidth="1"/>
    <col min="8940" max="8940" width="3.75" customWidth="1"/>
    <col min="8941" max="8941" width="9.875" customWidth="1"/>
    <col min="8942" max="8942" width="58" customWidth="1"/>
    <col min="8943" max="8943" width="7.375" customWidth="1"/>
    <col min="8944" max="8944" width="5.875" customWidth="1"/>
    <col min="8945" max="8945" width="10.25" customWidth="1"/>
    <col min="8946" max="8946" width="17.625" customWidth="1"/>
    <col min="8947" max="8947" width="4" customWidth="1"/>
    <col min="8952" max="8952" width="41.875" customWidth="1"/>
    <col min="9196" max="9196" width="3.75" customWidth="1"/>
    <col min="9197" max="9197" width="9.875" customWidth="1"/>
    <col min="9198" max="9198" width="58" customWidth="1"/>
    <col min="9199" max="9199" width="7.375" customWidth="1"/>
    <col min="9200" max="9200" width="5.875" customWidth="1"/>
    <col min="9201" max="9201" width="10.25" customWidth="1"/>
    <col min="9202" max="9202" width="17.625" customWidth="1"/>
    <col min="9203" max="9203" width="4" customWidth="1"/>
    <col min="9208" max="9208" width="41.875" customWidth="1"/>
    <col min="9452" max="9452" width="3.75" customWidth="1"/>
    <col min="9453" max="9453" width="9.875" customWidth="1"/>
    <col min="9454" max="9454" width="58" customWidth="1"/>
    <col min="9455" max="9455" width="7.375" customWidth="1"/>
    <col min="9456" max="9456" width="5.875" customWidth="1"/>
    <col min="9457" max="9457" width="10.25" customWidth="1"/>
    <col min="9458" max="9458" width="17.625" customWidth="1"/>
    <col min="9459" max="9459" width="4" customWidth="1"/>
    <col min="9464" max="9464" width="41.875" customWidth="1"/>
    <col min="9708" max="9708" width="3.75" customWidth="1"/>
    <col min="9709" max="9709" width="9.875" customWidth="1"/>
    <col min="9710" max="9710" width="58" customWidth="1"/>
    <col min="9711" max="9711" width="7.375" customWidth="1"/>
    <col min="9712" max="9712" width="5.875" customWidth="1"/>
    <col min="9713" max="9713" width="10.25" customWidth="1"/>
    <col min="9714" max="9714" width="17.625" customWidth="1"/>
    <col min="9715" max="9715" width="4" customWidth="1"/>
    <col min="9720" max="9720" width="41.875" customWidth="1"/>
    <col min="9964" max="9964" width="3.75" customWidth="1"/>
    <col min="9965" max="9965" width="9.875" customWidth="1"/>
    <col min="9966" max="9966" width="58" customWidth="1"/>
    <col min="9967" max="9967" width="7.375" customWidth="1"/>
    <col min="9968" max="9968" width="5.875" customWidth="1"/>
    <col min="9969" max="9969" width="10.25" customWidth="1"/>
    <col min="9970" max="9970" width="17.625" customWidth="1"/>
    <col min="9971" max="9971" width="4" customWidth="1"/>
    <col min="9976" max="9976" width="41.875" customWidth="1"/>
    <col min="10220" max="10220" width="3.75" customWidth="1"/>
    <col min="10221" max="10221" width="9.875" customWidth="1"/>
    <col min="10222" max="10222" width="58" customWidth="1"/>
    <col min="10223" max="10223" width="7.375" customWidth="1"/>
    <col min="10224" max="10224" width="5.875" customWidth="1"/>
    <col min="10225" max="10225" width="10.25" customWidth="1"/>
    <col min="10226" max="10226" width="17.625" customWidth="1"/>
    <col min="10227" max="10227" width="4" customWidth="1"/>
    <col min="10232" max="10232" width="41.875" customWidth="1"/>
    <col min="10476" max="10476" width="3.75" customWidth="1"/>
    <col min="10477" max="10477" width="9.875" customWidth="1"/>
    <col min="10478" max="10478" width="58" customWidth="1"/>
    <col min="10479" max="10479" width="7.375" customWidth="1"/>
    <col min="10480" max="10480" width="5.875" customWidth="1"/>
    <col min="10481" max="10481" width="10.25" customWidth="1"/>
    <col min="10482" max="10482" width="17.625" customWidth="1"/>
    <col min="10483" max="10483" width="4" customWidth="1"/>
    <col min="10488" max="10488" width="41.875" customWidth="1"/>
    <col min="10732" max="10732" width="3.75" customWidth="1"/>
    <col min="10733" max="10733" width="9.875" customWidth="1"/>
    <col min="10734" max="10734" width="58" customWidth="1"/>
    <col min="10735" max="10735" width="7.375" customWidth="1"/>
    <col min="10736" max="10736" width="5.875" customWidth="1"/>
    <col min="10737" max="10737" width="10.25" customWidth="1"/>
    <col min="10738" max="10738" width="17.625" customWidth="1"/>
    <col min="10739" max="10739" width="4" customWidth="1"/>
    <col min="10744" max="10744" width="41.875" customWidth="1"/>
    <col min="10988" max="10988" width="3.75" customWidth="1"/>
    <col min="10989" max="10989" width="9.875" customWidth="1"/>
    <col min="10990" max="10990" width="58" customWidth="1"/>
    <col min="10991" max="10991" width="7.375" customWidth="1"/>
    <col min="10992" max="10992" width="5.875" customWidth="1"/>
    <col min="10993" max="10993" width="10.25" customWidth="1"/>
    <col min="10994" max="10994" width="17.625" customWidth="1"/>
    <col min="10995" max="10995" width="4" customWidth="1"/>
    <col min="11000" max="11000" width="41.875" customWidth="1"/>
    <col min="11244" max="11244" width="3.75" customWidth="1"/>
    <col min="11245" max="11245" width="9.875" customWidth="1"/>
    <col min="11246" max="11246" width="58" customWidth="1"/>
    <col min="11247" max="11247" width="7.375" customWidth="1"/>
    <col min="11248" max="11248" width="5.875" customWidth="1"/>
    <col min="11249" max="11249" width="10.25" customWidth="1"/>
    <col min="11250" max="11250" width="17.625" customWidth="1"/>
    <col min="11251" max="11251" width="4" customWidth="1"/>
    <col min="11256" max="11256" width="41.875" customWidth="1"/>
    <col min="11500" max="11500" width="3.75" customWidth="1"/>
    <col min="11501" max="11501" width="9.875" customWidth="1"/>
    <col min="11502" max="11502" width="58" customWidth="1"/>
    <col min="11503" max="11503" width="7.375" customWidth="1"/>
    <col min="11504" max="11504" width="5.875" customWidth="1"/>
    <col min="11505" max="11505" width="10.25" customWidth="1"/>
    <col min="11506" max="11506" width="17.625" customWidth="1"/>
    <col min="11507" max="11507" width="4" customWidth="1"/>
    <col min="11512" max="11512" width="41.875" customWidth="1"/>
    <col min="11756" max="11756" width="3.75" customWidth="1"/>
    <col min="11757" max="11757" width="9.875" customWidth="1"/>
    <col min="11758" max="11758" width="58" customWidth="1"/>
    <col min="11759" max="11759" width="7.375" customWidth="1"/>
    <col min="11760" max="11760" width="5.875" customWidth="1"/>
    <col min="11761" max="11761" width="10.25" customWidth="1"/>
    <col min="11762" max="11762" width="17.625" customWidth="1"/>
    <col min="11763" max="11763" width="4" customWidth="1"/>
    <col min="11768" max="11768" width="41.875" customWidth="1"/>
    <col min="12012" max="12012" width="3.75" customWidth="1"/>
    <col min="12013" max="12013" width="9.875" customWidth="1"/>
    <col min="12014" max="12014" width="58" customWidth="1"/>
    <col min="12015" max="12015" width="7.375" customWidth="1"/>
    <col min="12016" max="12016" width="5.875" customWidth="1"/>
    <col min="12017" max="12017" width="10.25" customWidth="1"/>
    <col min="12018" max="12018" width="17.625" customWidth="1"/>
    <col min="12019" max="12019" width="4" customWidth="1"/>
    <col min="12024" max="12024" width="41.875" customWidth="1"/>
    <col min="12268" max="12268" width="3.75" customWidth="1"/>
    <col min="12269" max="12269" width="9.875" customWidth="1"/>
    <col min="12270" max="12270" width="58" customWidth="1"/>
    <col min="12271" max="12271" width="7.375" customWidth="1"/>
    <col min="12272" max="12272" width="5.875" customWidth="1"/>
    <col min="12273" max="12273" width="10.25" customWidth="1"/>
    <col min="12274" max="12274" width="17.625" customWidth="1"/>
    <col min="12275" max="12275" width="4" customWidth="1"/>
    <col min="12280" max="12280" width="41.875" customWidth="1"/>
    <col min="12524" max="12524" width="3.75" customWidth="1"/>
    <col min="12525" max="12525" width="9.875" customWidth="1"/>
    <col min="12526" max="12526" width="58" customWidth="1"/>
    <col min="12527" max="12527" width="7.375" customWidth="1"/>
    <col min="12528" max="12528" width="5.875" customWidth="1"/>
    <col min="12529" max="12529" width="10.25" customWidth="1"/>
    <col min="12530" max="12530" width="17.625" customWidth="1"/>
    <col min="12531" max="12531" width="4" customWidth="1"/>
    <col min="12536" max="12536" width="41.875" customWidth="1"/>
    <col min="12780" max="12780" width="3.75" customWidth="1"/>
    <col min="12781" max="12781" width="9.875" customWidth="1"/>
    <col min="12782" max="12782" width="58" customWidth="1"/>
    <col min="12783" max="12783" width="7.375" customWidth="1"/>
    <col min="12784" max="12784" width="5.875" customWidth="1"/>
    <col min="12785" max="12785" width="10.25" customWidth="1"/>
    <col min="12786" max="12786" width="17.625" customWidth="1"/>
    <col min="12787" max="12787" width="4" customWidth="1"/>
    <col min="12792" max="12792" width="41.875" customWidth="1"/>
    <col min="13036" max="13036" width="3.75" customWidth="1"/>
    <col min="13037" max="13037" width="9.875" customWidth="1"/>
    <col min="13038" max="13038" width="58" customWidth="1"/>
    <col min="13039" max="13039" width="7.375" customWidth="1"/>
    <col min="13040" max="13040" width="5.875" customWidth="1"/>
    <col min="13041" max="13041" width="10.25" customWidth="1"/>
    <col min="13042" max="13042" width="17.625" customWidth="1"/>
    <col min="13043" max="13043" width="4" customWidth="1"/>
    <col min="13048" max="13048" width="41.875" customWidth="1"/>
    <col min="13292" max="13292" width="3.75" customWidth="1"/>
    <col min="13293" max="13293" width="9.875" customWidth="1"/>
    <col min="13294" max="13294" width="58" customWidth="1"/>
    <col min="13295" max="13295" width="7.375" customWidth="1"/>
    <col min="13296" max="13296" width="5.875" customWidth="1"/>
    <col min="13297" max="13297" width="10.25" customWidth="1"/>
    <col min="13298" max="13298" width="17.625" customWidth="1"/>
    <col min="13299" max="13299" width="4" customWidth="1"/>
    <col min="13304" max="13304" width="41.875" customWidth="1"/>
    <col min="13548" max="13548" width="3.75" customWidth="1"/>
    <col min="13549" max="13549" width="9.875" customWidth="1"/>
    <col min="13550" max="13550" width="58" customWidth="1"/>
    <col min="13551" max="13551" width="7.375" customWidth="1"/>
    <col min="13552" max="13552" width="5.875" customWidth="1"/>
    <col min="13553" max="13553" width="10.25" customWidth="1"/>
    <col min="13554" max="13554" width="17.625" customWidth="1"/>
    <col min="13555" max="13555" width="4" customWidth="1"/>
    <col min="13560" max="13560" width="41.875" customWidth="1"/>
    <col min="13804" max="13804" width="3.75" customWidth="1"/>
    <col min="13805" max="13805" width="9.875" customWidth="1"/>
    <col min="13806" max="13806" width="58" customWidth="1"/>
    <col min="13807" max="13807" width="7.375" customWidth="1"/>
    <col min="13808" max="13808" width="5.875" customWidth="1"/>
    <col min="13809" max="13809" width="10.25" customWidth="1"/>
    <col min="13810" max="13810" width="17.625" customWidth="1"/>
    <col min="13811" max="13811" width="4" customWidth="1"/>
    <col min="13816" max="13816" width="41.875" customWidth="1"/>
    <col min="14060" max="14060" width="3.75" customWidth="1"/>
    <col min="14061" max="14061" width="9.875" customWidth="1"/>
    <col min="14062" max="14062" width="58" customWidth="1"/>
    <col min="14063" max="14063" width="7.375" customWidth="1"/>
    <col min="14064" max="14064" width="5.875" customWidth="1"/>
    <col min="14065" max="14065" width="10.25" customWidth="1"/>
    <col min="14066" max="14066" width="17.625" customWidth="1"/>
    <col min="14067" max="14067" width="4" customWidth="1"/>
    <col min="14072" max="14072" width="41.875" customWidth="1"/>
    <col min="14316" max="14316" width="3.75" customWidth="1"/>
    <col min="14317" max="14317" width="9.875" customWidth="1"/>
    <col min="14318" max="14318" width="58" customWidth="1"/>
    <col min="14319" max="14319" width="7.375" customWidth="1"/>
    <col min="14320" max="14320" width="5.875" customWidth="1"/>
    <col min="14321" max="14321" width="10.25" customWidth="1"/>
    <col min="14322" max="14322" width="17.625" customWidth="1"/>
    <col min="14323" max="14323" width="4" customWidth="1"/>
    <col min="14328" max="14328" width="41.875" customWidth="1"/>
    <col min="14572" max="14572" width="3.75" customWidth="1"/>
    <col min="14573" max="14573" width="9.875" customWidth="1"/>
    <col min="14574" max="14574" width="58" customWidth="1"/>
    <col min="14575" max="14575" width="7.375" customWidth="1"/>
    <col min="14576" max="14576" width="5.875" customWidth="1"/>
    <col min="14577" max="14577" width="10.25" customWidth="1"/>
    <col min="14578" max="14578" width="17.625" customWidth="1"/>
    <col min="14579" max="14579" width="4" customWidth="1"/>
    <col min="14584" max="14584" width="41.875" customWidth="1"/>
    <col min="14828" max="14828" width="3.75" customWidth="1"/>
    <col min="14829" max="14829" width="9.875" customWidth="1"/>
    <col min="14830" max="14830" width="58" customWidth="1"/>
    <col min="14831" max="14831" width="7.375" customWidth="1"/>
    <col min="14832" max="14832" width="5.875" customWidth="1"/>
    <col min="14833" max="14833" width="10.25" customWidth="1"/>
    <col min="14834" max="14834" width="17.625" customWidth="1"/>
    <col min="14835" max="14835" width="4" customWidth="1"/>
    <col min="14840" max="14840" width="41.875" customWidth="1"/>
    <col min="15084" max="15084" width="3.75" customWidth="1"/>
    <col min="15085" max="15085" width="9.875" customWidth="1"/>
    <col min="15086" max="15086" width="58" customWidth="1"/>
    <col min="15087" max="15087" width="7.375" customWidth="1"/>
    <col min="15088" max="15088" width="5.875" customWidth="1"/>
    <col min="15089" max="15089" width="10.25" customWidth="1"/>
    <col min="15090" max="15090" width="17.625" customWidth="1"/>
    <col min="15091" max="15091" width="4" customWidth="1"/>
    <col min="15096" max="15096" width="41.875" customWidth="1"/>
    <col min="15340" max="15340" width="3.75" customWidth="1"/>
    <col min="15341" max="15341" width="9.875" customWidth="1"/>
    <col min="15342" max="15342" width="58" customWidth="1"/>
    <col min="15343" max="15343" width="7.375" customWidth="1"/>
    <col min="15344" max="15344" width="5.875" customWidth="1"/>
    <col min="15345" max="15345" width="10.25" customWidth="1"/>
    <col min="15346" max="15346" width="17.625" customWidth="1"/>
    <col min="15347" max="15347" width="4" customWidth="1"/>
    <col min="15352" max="15352" width="41.875" customWidth="1"/>
    <col min="15596" max="15596" width="3.75" customWidth="1"/>
    <col min="15597" max="15597" width="9.875" customWidth="1"/>
    <col min="15598" max="15598" width="58" customWidth="1"/>
    <col min="15599" max="15599" width="7.375" customWidth="1"/>
    <col min="15600" max="15600" width="5.875" customWidth="1"/>
    <col min="15601" max="15601" width="10.25" customWidth="1"/>
    <col min="15602" max="15602" width="17.625" customWidth="1"/>
    <col min="15603" max="15603" width="4" customWidth="1"/>
    <col min="15608" max="15608" width="41.875" customWidth="1"/>
    <col min="15852" max="15852" width="3.75" customWidth="1"/>
    <col min="15853" max="15853" width="9.875" customWidth="1"/>
    <col min="15854" max="15854" width="58" customWidth="1"/>
    <col min="15855" max="15855" width="7.375" customWidth="1"/>
    <col min="15856" max="15856" width="5.875" customWidth="1"/>
    <col min="15857" max="15857" width="10.25" customWidth="1"/>
    <col min="15858" max="15858" width="17.625" customWidth="1"/>
    <col min="15859" max="15859" width="4" customWidth="1"/>
    <col min="15864" max="15864" width="41.875" customWidth="1"/>
    <col min="16108" max="16108" width="3.75" customWidth="1"/>
    <col min="16109" max="16109" width="9.875" customWidth="1"/>
    <col min="16110" max="16110" width="58" customWidth="1"/>
    <col min="16111" max="16111" width="7.375" customWidth="1"/>
    <col min="16112" max="16112" width="5.875" customWidth="1"/>
    <col min="16113" max="16113" width="10.25" customWidth="1"/>
    <col min="16114" max="16114" width="17.625" customWidth="1"/>
    <col min="16115" max="16115" width="4" customWidth="1"/>
    <col min="16120" max="16120" width="41.875" customWidth="1"/>
  </cols>
  <sheetData>
    <row r="1" spans="1:7" s="1" customFormat="1" ht="28.5" customHeight="1">
      <c r="A1" s="193" t="s">
        <v>0</v>
      </c>
      <c r="B1" s="194"/>
      <c r="C1" s="194"/>
      <c r="D1" s="194"/>
      <c r="E1" s="194"/>
      <c r="F1" s="194"/>
      <c r="G1" s="195"/>
    </row>
    <row r="2" spans="1:7" s="1" customFormat="1" ht="28.5" customHeight="1">
      <c r="A2" s="211" t="s">
        <v>132</v>
      </c>
      <c r="B2" s="212"/>
      <c r="C2" s="212"/>
      <c r="D2" s="212"/>
      <c r="E2" s="212"/>
      <c r="F2" s="212"/>
      <c r="G2" s="213"/>
    </row>
    <row r="3" spans="1:7" s="1" customFormat="1" ht="59.25" customHeight="1" thickBot="1">
      <c r="A3" s="208" t="s">
        <v>272</v>
      </c>
      <c r="B3" s="209"/>
      <c r="C3" s="209"/>
      <c r="D3" s="209"/>
      <c r="E3" s="209"/>
      <c r="F3" s="209"/>
      <c r="G3" s="210"/>
    </row>
    <row r="4" spans="1:7" s="1" customFormat="1" ht="19.5" customHeight="1" thickBot="1">
      <c r="A4" s="2"/>
      <c r="B4" s="3"/>
      <c r="C4" s="4"/>
      <c r="D4" s="5"/>
      <c r="E4" s="6"/>
      <c r="F4" s="7"/>
      <c r="G4" s="7"/>
    </row>
    <row r="5" spans="1:7" s="9" customFormat="1" ht="31.5">
      <c r="A5" s="196" t="s">
        <v>1</v>
      </c>
      <c r="B5" s="8" t="s">
        <v>2</v>
      </c>
      <c r="C5" s="198" t="s">
        <v>3</v>
      </c>
      <c r="D5" s="196" t="s">
        <v>4</v>
      </c>
      <c r="E5" s="196" t="s">
        <v>5</v>
      </c>
      <c r="F5" s="200" t="s">
        <v>6</v>
      </c>
      <c r="G5" s="200" t="s">
        <v>7</v>
      </c>
    </row>
    <row r="6" spans="1:7" s="9" customFormat="1" ht="15" customHeight="1" thickBot="1">
      <c r="A6" s="197"/>
      <c r="B6" s="10" t="s">
        <v>8</v>
      </c>
      <c r="C6" s="199"/>
      <c r="D6" s="197"/>
      <c r="E6" s="197"/>
      <c r="F6" s="201"/>
      <c r="G6" s="201"/>
    </row>
    <row r="7" spans="1:7" s="13" customFormat="1" ht="15.75" thickBot="1">
      <c r="A7" s="11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</row>
    <row r="8" spans="1:7" s="26" customFormat="1" ht="30" customHeight="1">
      <c r="A8" s="29" t="s">
        <v>9</v>
      </c>
      <c r="B8" s="28"/>
      <c r="C8" s="214" t="s">
        <v>36</v>
      </c>
      <c r="D8" s="215"/>
      <c r="E8" s="215"/>
      <c r="F8" s="215"/>
      <c r="G8" s="216"/>
    </row>
    <row r="9" spans="1:7" ht="32.25" customHeight="1">
      <c r="A9" s="14">
        <v>1</v>
      </c>
      <c r="B9" s="17" t="s">
        <v>137</v>
      </c>
      <c r="C9" s="16" t="s">
        <v>135</v>
      </c>
      <c r="D9" s="167">
        <f>5902+260</f>
        <v>6162</v>
      </c>
      <c r="E9" s="17" t="s">
        <v>18</v>
      </c>
      <c r="F9" s="113"/>
      <c r="G9" s="108" t="str">
        <f t="shared" ref="G9" si="0">IF(ROUND(D9*F9,2)=0," ",ROUND(D9*F9,2))</f>
        <v xml:space="preserve"> </v>
      </c>
    </row>
    <row r="10" spans="1:7" ht="37.5" customHeight="1">
      <c r="A10" s="14">
        <v>2</v>
      </c>
      <c r="B10" s="17" t="s">
        <v>137</v>
      </c>
      <c r="C10" s="16" t="s">
        <v>351</v>
      </c>
      <c r="D10" s="167">
        <v>320</v>
      </c>
      <c r="E10" s="17" t="s">
        <v>18</v>
      </c>
      <c r="F10" s="113"/>
      <c r="G10" s="108" t="str">
        <f t="shared" ref="G10:G19" si="1">IF(ROUND(D10*F10,2)=0," ",ROUND(D10*F10,2))</f>
        <v xml:space="preserve"> </v>
      </c>
    </row>
    <row r="11" spans="1:7" ht="27.75" customHeight="1">
      <c r="A11" s="14">
        <v>3</v>
      </c>
      <c r="B11" s="17" t="s">
        <v>137</v>
      </c>
      <c r="C11" s="16" t="s">
        <v>133</v>
      </c>
      <c r="D11" s="167">
        <v>640</v>
      </c>
      <c r="E11" s="17" t="s">
        <v>18</v>
      </c>
      <c r="F11" s="113"/>
      <c r="G11" s="108" t="str">
        <f t="shared" si="1"/>
        <v xml:space="preserve"> </v>
      </c>
    </row>
    <row r="12" spans="1:7" ht="30" customHeight="1">
      <c r="A12" s="14">
        <v>4</v>
      </c>
      <c r="B12" s="17" t="s">
        <v>137</v>
      </c>
      <c r="C12" s="16" t="s">
        <v>134</v>
      </c>
      <c r="D12" s="167">
        <f>5292+260</f>
        <v>5552</v>
      </c>
      <c r="E12" s="17" t="s">
        <v>18</v>
      </c>
      <c r="F12" s="113"/>
      <c r="G12" s="108" t="str">
        <f t="shared" si="1"/>
        <v xml:space="preserve"> </v>
      </c>
    </row>
    <row r="13" spans="1:7" ht="42" customHeight="1">
      <c r="A13" s="14">
        <v>5</v>
      </c>
      <c r="B13" s="17" t="s">
        <v>137</v>
      </c>
      <c r="C13" s="16" t="s">
        <v>328</v>
      </c>
      <c r="D13" s="167">
        <f>5902+260</f>
        <v>6162</v>
      </c>
      <c r="E13" s="17" t="s">
        <v>18</v>
      </c>
      <c r="F13" s="113"/>
      <c r="G13" s="108" t="str">
        <f t="shared" si="1"/>
        <v xml:space="preserve"> </v>
      </c>
    </row>
    <row r="14" spans="1:7" ht="27.75" customHeight="1">
      <c r="A14" s="14">
        <v>6</v>
      </c>
      <c r="B14" s="17" t="s">
        <v>137</v>
      </c>
      <c r="C14" s="16" t="s">
        <v>136</v>
      </c>
      <c r="D14" s="167">
        <v>9600</v>
      </c>
      <c r="E14" s="17" t="s">
        <v>15</v>
      </c>
      <c r="F14" s="113"/>
      <c r="G14" s="108" t="str">
        <f t="shared" si="1"/>
        <v xml:space="preserve"> </v>
      </c>
    </row>
    <row r="15" spans="1:7" ht="35.25" customHeight="1">
      <c r="A15" s="14">
        <v>7</v>
      </c>
      <c r="B15" s="17" t="s">
        <v>137</v>
      </c>
      <c r="C15" s="16" t="s">
        <v>327</v>
      </c>
      <c r="D15" s="167">
        <v>4200</v>
      </c>
      <c r="E15" s="17" t="s">
        <v>15</v>
      </c>
      <c r="F15" s="113"/>
      <c r="G15" s="108" t="str">
        <f t="shared" si="1"/>
        <v xml:space="preserve"> </v>
      </c>
    </row>
    <row r="16" spans="1:7" ht="44.25" customHeight="1">
      <c r="A16" s="14">
        <v>8</v>
      </c>
      <c r="B16" s="17" t="s">
        <v>137</v>
      </c>
      <c r="C16" s="16" t="s">
        <v>322</v>
      </c>
      <c r="D16" s="167">
        <f>5902+260</f>
        <v>6162</v>
      </c>
      <c r="E16" s="17" t="s">
        <v>18</v>
      </c>
      <c r="F16" s="113"/>
      <c r="G16" s="108" t="str">
        <f t="shared" si="1"/>
        <v xml:space="preserve"> </v>
      </c>
    </row>
    <row r="17" spans="1:7" ht="29.25" customHeight="1">
      <c r="A17" s="14">
        <v>9</v>
      </c>
      <c r="B17" s="17" t="s">
        <v>137</v>
      </c>
      <c r="C17" s="16" t="s">
        <v>138</v>
      </c>
      <c r="D17" s="167">
        <v>180</v>
      </c>
      <c r="E17" s="17" t="s">
        <v>139</v>
      </c>
      <c r="F17" s="113"/>
      <c r="G17" s="108" t="str">
        <f t="shared" si="1"/>
        <v xml:space="preserve"> </v>
      </c>
    </row>
    <row r="18" spans="1:7" ht="34.5" customHeight="1">
      <c r="A18" s="14">
        <v>10</v>
      </c>
      <c r="B18" s="17" t="s">
        <v>137</v>
      </c>
      <c r="C18" s="16" t="s">
        <v>140</v>
      </c>
      <c r="D18" s="167">
        <v>2000</v>
      </c>
      <c r="E18" s="17" t="s">
        <v>18</v>
      </c>
      <c r="F18" s="113"/>
      <c r="G18" s="108" t="str">
        <f t="shared" si="1"/>
        <v xml:space="preserve"> </v>
      </c>
    </row>
    <row r="19" spans="1:7" ht="30" customHeight="1">
      <c r="A19" s="14">
        <v>11</v>
      </c>
      <c r="B19" s="17" t="s">
        <v>137</v>
      </c>
      <c r="C19" s="16" t="s">
        <v>407</v>
      </c>
      <c r="D19" s="167">
        <v>720</v>
      </c>
      <c r="E19" s="17" t="s">
        <v>18</v>
      </c>
      <c r="F19" s="113"/>
      <c r="G19" s="108" t="str">
        <f t="shared" si="1"/>
        <v xml:space="preserve"> </v>
      </c>
    </row>
    <row r="20" spans="1:7" s="45" customFormat="1" ht="30" customHeight="1">
      <c r="A20" s="202"/>
      <c r="B20" s="203"/>
      <c r="C20" s="203"/>
      <c r="D20" s="203"/>
      <c r="E20" s="204"/>
      <c r="F20" s="19" t="s">
        <v>22</v>
      </c>
      <c r="G20" s="109" t="str">
        <f>IF(SUM(G9:G19)=0,"",SUM(G9:G19))</f>
        <v/>
      </c>
    </row>
    <row r="21" spans="1:7" ht="30" customHeight="1">
      <c r="A21" s="29" t="s">
        <v>23</v>
      </c>
      <c r="B21" s="107"/>
      <c r="C21" s="190" t="s">
        <v>141</v>
      </c>
      <c r="D21" s="191"/>
      <c r="E21" s="191"/>
      <c r="F21" s="191"/>
      <c r="G21" s="192"/>
    </row>
    <row r="22" spans="1:7" ht="28.5" customHeight="1">
      <c r="A22" s="14">
        <v>12</v>
      </c>
      <c r="B22" s="17" t="s">
        <v>150</v>
      </c>
      <c r="C22" s="16" t="s">
        <v>142</v>
      </c>
      <c r="D22" s="167">
        <f>112+62</f>
        <v>174</v>
      </c>
      <c r="E22" s="17" t="s">
        <v>30</v>
      </c>
      <c r="F22" s="113"/>
      <c r="G22" s="108" t="str">
        <f t="shared" ref="G22" si="2">IF(ROUND(D22*F22,2)=0," ",ROUND(D22*F22,2))</f>
        <v xml:space="preserve"> </v>
      </c>
    </row>
    <row r="23" spans="1:7" ht="25.5">
      <c r="A23" s="14">
        <v>13</v>
      </c>
      <c r="B23" s="17" t="s">
        <v>150</v>
      </c>
      <c r="C23" s="16" t="s">
        <v>143</v>
      </c>
      <c r="D23" s="167">
        <f>122+20</f>
        <v>142</v>
      </c>
      <c r="E23" s="17" t="s">
        <v>30</v>
      </c>
      <c r="F23" s="113"/>
      <c r="G23" s="108" t="str">
        <f t="shared" ref="G23:G52" si="3">IF(ROUND(D23*F23,2)=0," ",ROUND(D23*F23,2))</f>
        <v xml:space="preserve"> </v>
      </c>
    </row>
    <row r="24" spans="1:7" ht="30.75" customHeight="1">
      <c r="A24" s="14">
        <v>14</v>
      </c>
      <c r="B24" s="17" t="s">
        <v>150</v>
      </c>
      <c r="C24" s="16" t="s">
        <v>144</v>
      </c>
      <c r="D24" s="167">
        <v>150</v>
      </c>
      <c r="E24" s="17" t="s">
        <v>30</v>
      </c>
      <c r="F24" s="113"/>
      <c r="G24" s="108" t="str">
        <f t="shared" si="3"/>
        <v xml:space="preserve"> </v>
      </c>
    </row>
    <row r="25" spans="1:7" ht="32.25" customHeight="1">
      <c r="A25" s="14">
        <v>15</v>
      </c>
      <c r="B25" s="17" t="s">
        <v>150</v>
      </c>
      <c r="C25" s="16" t="s">
        <v>145</v>
      </c>
      <c r="D25" s="167">
        <v>341</v>
      </c>
      <c r="E25" s="17" t="s">
        <v>30</v>
      </c>
      <c r="F25" s="113"/>
      <c r="G25" s="108" t="str">
        <f t="shared" si="3"/>
        <v xml:space="preserve"> </v>
      </c>
    </row>
    <row r="26" spans="1:7" ht="32.25" customHeight="1">
      <c r="A26" s="14">
        <v>16</v>
      </c>
      <c r="B26" s="17" t="s">
        <v>150</v>
      </c>
      <c r="C26" s="16" t="s">
        <v>146</v>
      </c>
      <c r="D26" s="167">
        <v>71</v>
      </c>
      <c r="E26" s="17" t="s">
        <v>30</v>
      </c>
      <c r="F26" s="113"/>
      <c r="G26" s="108" t="str">
        <f t="shared" si="3"/>
        <v xml:space="preserve"> </v>
      </c>
    </row>
    <row r="27" spans="1:7" ht="32.25" customHeight="1">
      <c r="A27" s="14">
        <v>17</v>
      </c>
      <c r="B27" s="17" t="s">
        <v>150</v>
      </c>
      <c r="C27" s="16" t="s">
        <v>399</v>
      </c>
      <c r="D27" s="167">
        <v>429</v>
      </c>
      <c r="E27" s="17" t="s">
        <v>30</v>
      </c>
      <c r="F27" s="113"/>
      <c r="G27" s="108" t="str">
        <f t="shared" si="3"/>
        <v xml:space="preserve"> </v>
      </c>
    </row>
    <row r="28" spans="1:7" ht="32.25" customHeight="1">
      <c r="A28" s="14">
        <v>18</v>
      </c>
      <c r="B28" s="17" t="s">
        <v>150</v>
      </c>
      <c r="C28" s="16" t="s">
        <v>147</v>
      </c>
      <c r="D28" s="167">
        <f>7+6</f>
        <v>13</v>
      </c>
      <c r="E28" s="17" t="s">
        <v>72</v>
      </c>
      <c r="F28" s="113"/>
      <c r="G28" s="108" t="str">
        <f t="shared" si="3"/>
        <v xml:space="preserve"> </v>
      </c>
    </row>
    <row r="29" spans="1:7" ht="32.25" customHeight="1">
      <c r="A29" s="14">
        <v>19</v>
      </c>
      <c r="B29" s="17" t="s">
        <v>150</v>
      </c>
      <c r="C29" s="16" t="s">
        <v>148</v>
      </c>
      <c r="D29" s="167">
        <v>9</v>
      </c>
      <c r="E29" s="17" t="s">
        <v>72</v>
      </c>
      <c r="F29" s="113"/>
      <c r="G29" s="108" t="str">
        <f t="shared" si="3"/>
        <v xml:space="preserve"> </v>
      </c>
    </row>
    <row r="30" spans="1:7" ht="32.25" customHeight="1">
      <c r="A30" s="14">
        <v>20</v>
      </c>
      <c r="B30" s="17" t="s">
        <v>150</v>
      </c>
      <c r="C30" s="16" t="s">
        <v>400</v>
      </c>
      <c r="D30" s="167">
        <v>8</v>
      </c>
      <c r="E30" s="17" t="s">
        <v>72</v>
      </c>
      <c r="F30" s="113"/>
      <c r="G30" s="108" t="str">
        <f t="shared" si="3"/>
        <v xml:space="preserve"> </v>
      </c>
    </row>
    <row r="31" spans="1:7" ht="32.25" customHeight="1">
      <c r="A31" s="14">
        <v>21</v>
      </c>
      <c r="B31" s="17" t="s">
        <v>150</v>
      </c>
      <c r="C31" s="16" t="s">
        <v>149</v>
      </c>
      <c r="D31" s="167">
        <v>1</v>
      </c>
      <c r="E31" s="17" t="s">
        <v>72</v>
      </c>
      <c r="F31" s="113"/>
      <c r="G31" s="108" t="str">
        <f t="shared" si="3"/>
        <v xml:space="preserve"> </v>
      </c>
    </row>
    <row r="32" spans="1:7" ht="32.25" customHeight="1">
      <c r="A32" s="14">
        <v>22</v>
      </c>
      <c r="B32" s="17" t="s">
        <v>150</v>
      </c>
      <c r="C32" s="16" t="s">
        <v>408</v>
      </c>
      <c r="D32" s="167">
        <f>D22</f>
        <v>174</v>
      </c>
      <c r="E32" s="17" t="s">
        <v>30</v>
      </c>
      <c r="F32" s="113"/>
      <c r="G32" s="108" t="str">
        <f t="shared" si="3"/>
        <v xml:space="preserve"> </v>
      </c>
    </row>
    <row r="33" spans="1:8" ht="32.25" customHeight="1">
      <c r="A33" s="14">
        <v>23</v>
      </c>
      <c r="B33" s="17" t="s">
        <v>150</v>
      </c>
      <c r="C33" s="16" t="s">
        <v>409</v>
      </c>
      <c r="D33" s="167">
        <f>D23</f>
        <v>142</v>
      </c>
      <c r="E33" s="17" t="s">
        <v>30</v>
      </c>
      <c r="F33" s="113"/>
      <c r="G33" s="108" t="str">
        <f t="shared" si="3"/>
        <v xml:space="preserve"> </v>
      </c>
    </row>
    <row r="34" spans="1:8" ht="32.25" customHeight="1">
      <c r="A34" s="14">
        <v>24</v>
      </c>
      <c r="B34" s="17" t="s">
        <v>150</v>
      </c>
      <c r="C34" s="16" t="s">
        <v>410</v>
      </c>
      <c r="D34" s="167">
        <v>150</v>
      </c>
      <c r="E34" s="17" t="s">
        <v>30</v>
      </c>
      <c r="F34" s="113"/>
      <c r="G34" s="108" t="str">
        <f t="shared" si="3"/>
        <v xml:space="preserve"> </v>
      </c>
    </row>
    <row r="35" spans="1:8" ht="32.25" customHeight="1">
      <c r="A35" s="14">
        <v>25</v>
      </c>
      <c r="B35" s="17" t="s">
        <v>150</v>
      </c>
      <c r="C35" s="16" t="s">
        <v>411</v>
      </c>
      <c r="D35" s="167">
        <v>341</v>
      </c>
      <c r="E35" s="17" t="s">
        <v>30</v>
      </c>
      <c r="F35" s="113"/>
      <c r="G35" s="108" t="str">
        <f t="shared" si="3"/>
        <v xml:space="preserve"> </v>
      </c>
    </row>
    <row r="36" spans="1:8" ht="32.25" customHeight="1">
      <c r="A36" s="14">
        <v>26</v>
      </c>
      <c r="B36" s="17" t="s">
        <v>150</v>
      </c>
      <c r="C36" s="16" t="s">
        <v>412</v>
      </c>
      <c r="D36" s="167">
        <v>71</v>
      </c>
      <c r="E36" s="17" t="s">
        <v>30</v>
      </c>
      <c r="F36" s="113"/>
      <c r="G36" s="108" t="str">
        <f t="shared" si="3"/>
        <v xml:space="preserve"> </v>
      </c>
    </row>
    <row r="37" spans="1:8" ht="32.25" customHeight="1">
      <c r="A37" s="14">
        <v>27</v>
      </c>
      <c r="B37" s="17" t="s">
        <v>150</v>
      </c>
      <c r="C37" s="16" t="s">
        <v>413</v>
      </c>
      <c r="D37" s="167">
        <v>429</v>
      </c>
      <c r="E37" s="17" t="s">
        <v>30</v>
      </c>
      <c r="F37" s="113"/>
      <c r="G37" s="108" t="str">
        <f t="shared" si="3"/>
        <v xml:space="preserve"> </v>
      </c>
    </row>
    <row r="38" spans="1:8" ht="32.25" customHeight="1">
      <c r="A38" s="14">
        <v>28</v>
      </c>
      <c r="B38" s="17" t="s">
        <v>150</v>
      </c>
      <c r="C38" s="16" t="s">
        <v>416</v>
      </c>
      <c r="D38" s="167">
        <v>18</v>
      </c>
      <c r="E38" s="17" t="s">
        <v>30</v>
      </c>
      <c r="F38" s="113"/>
      <c r="G38" s="108" t="str">
        <f t="shared" si="3"/>
        <v xml:space="preserve"> </v>
      </c>
    </row>
    <row r="39" spans="1:8" ht="32.25" customHeight="1">
      <c r="A39" s="14">
        <v>29</v>
      </c>
      <c r="B39" s="17" t="s">
        <v>150</v>
      </c>
      <c r="C39" s="16" t="s">
        <v>415</v>
      </c>
      <c r="D39" s="167">
        <v>1</v>
      </c>
      <c r="E39" s="17" t="s">
        <v>30</v>
      </c>
      <c r="F39" s="113"/>
      <c r="G39" s="108" t="str">
        <f t="shared" si="3"/>
        <v xml:space="preserve"> </v>
      </c>
    </row>
    <row r="40" spans="1:8" ht="32.25" customHeight="1">
      <c r="A40" s="14">
        <v>30</v>
      </c>
      <c r="B40" s="17" t="s">
        <v>150</v>
      </c>
      <c r="C40" s="16" t="s">
        <v>414</v>
      </c>
      <c r="D40" s="167">
        <v>22</v>
      </c>
      <c r="E40" s="17" t="s">
        <v>30</v>
      </c>
      <c r="F40" s="113"/>
      <c r="G40" s="108" t="str">
        <f t="shared" si="3"/>
        <v xml:space="preserve"> </v>
      </c>
    </row>
    <row r="41" spans="1:8" ht="32.25" customHeight="1">
      <c r="A41" s="14">
        <v>31</v>
      </c>
      <c r="B41" s="17" t="s">
        <v>150</v>
      </c>
      <c r="C41" s="16" t="s">
        <v>151</v>
      </c>
      <c r="D41" s="167">
        <v>48</v>
      </c>
      <c r="E41" s="17" t="s">
        <v>15</v>
      </c>
      <c r="F41" s="113"/>
      <c r="G41" s="108" t="str">
        <f t="shared" si="3"/>
        <v xml:space="preserve"> </v>
      </c>
    </row>
    <row r="42" spans="1:8" ht="32.25" customHeight="1">
      <c r="A42" s="14">
        <v>32</v>
      </c>
      <c r="B42" s="17" t="s">
        <v>150</v>
      </c>
      <c r="C42" s="16" t="s">
        <v>161</v>
      </c>
      <c r="D42" s="167">
        <v>32</v>
      </c>
      <c r="E42" s="17" t="s">
        <v>18</v>
      </c>
      <c r="F42" s="113"/>
      <c r="G42" s="108" t="str">
        <f t="shared" si="3"/>
        <v xml:space="preserve"> </v>
      </c>
    </row>
    <row r="43" spans="1:8" ht="37.5" customHeight="1">
      <c r="A43" s="14">
        <v>33</v>
      </c>
      <c r="B43" s="17" t="s">
        <v>150</v>
      </c>
      <c r="C43" s="16" t="s">
        <v>152</v>
      </c>
      <c r="D43" s="167">
        <v>2</v>
      </c>
      <c r="E43" s="17" t="s">
        <v>157</v>
      </c>
      <c r="F43" s="113"/>
      <c r="G43" s="108" t="str">
        <f t="shared" si="3"/>
        <v xml:space="preserve"> </v>
      </c>
      <c r="H43" s="104"/>
    </row>
    <row r="44" spans="1:8" ht="32.25" customHeight="1">
      <c r="A44" s="14">
        <v>34</v>
      </c>
      <c r="B44" s="17" t="s">
        <v>150</v>
      </c>
      <c r="C44" s="16" t="s">
        <v>153</v>
      </c>
      <c r="D44" s="167">
        <v>2</v>
      </c>
      <c r="E44" s="17" t="s">
        <v>157</v>
      </c>
      <c r="F44" s="113"/>
      <c r="G44" s="108" t="str">
        <f t="shared" si="3"/>
        <v xml:space="preserve"> </v>
      </c>
    </row>
    <row r="45" spans="1:8" ht="32.25" customHeight="1">
      <c r="A45" s="14">
        <v>35</v>
      </c>
      <c r="B45" s="17" t="s">
        <v>150</v>
      </c>
      <c r="C45" s="16" t="s">
        <v>154</v>
      </c>
      <c r="D45" s="167">
        <v>3</v>
      </c>
      <c r="E45" s="17" t="s">
        <v>157</v>
      </c>
      <c r="F45" s="113"/>
      <c r="G45" s="108" t="str">
        <f t="shared" si="3"/>
        <v xml:space="preserve"> </v>
      </c>
    </row>
    <row r="46" spans="1:8" ht="26.25" customHeight="1">
      <c r="A46" s="14">
        <v>36</v>
      </c>
      <c r="B46" s="17" t="s">
        <v>150</v>
      </c>
      <c r="C46" s="16" t="s">
        <v>155</v>
      </c>
      <c r="D46" s="167">
        <v>6</v>
      </c>
      <c r="E46" s="17" t="s">
        <v>157</v>
      </c>
      <c r="F46" s="113"/>
      <c r="G46" s="108" t="str">
        <f t="shared" si="3"/>
        <v xml:space="preserve"> </v>
      </c>
    </row>
    <row r="47" spans="1:8" ht="30" customHeight="1">
      <c r="A47" s="14">
        <v>37</v>
      </c>
      <c r="B47" s="17" t="s">
        <v>150</v>
      </c>
      <c r="C47" s="16" t="s">
        <v>156</v>
      </c>
      <c r="D47" s="167">
        <v>2</v>
      </c>
      <c r="E47" s="17" t="s">
        <v>157</v>
      </c>
      <c r="F47" s="113"/>
      <c r="G47" s="108" t="str">
        <f t="shared" si="3"/>
        <v xml:space="preserve"> </v>
      </c>
    </row>
    <row r="48" spans="1:8" ht="30" customHeight="1">
      <c r="A48" s="14">
        <v>38</v>
      </c>
      <c r="B48" s="17" t="s">
        <v>150</v>
      </c>
      <c r="C48" s="16" t="s">
        <v>401</v>
      </c>
      <c r="D48" s="167">
        <v>8</v>
      </c>
      <c r="E48" s="17" t="s">
        <v>157</v>
      </c>
      <c r="F48" s="113"/>
      <c r="G48" s="108" t="str">
        <f t="shared" si="3"/>
        <v xml:space="preserve"> </v>
      </c>
    </row>
    <row r="49" spans="1:7" ht="42" customHeight="1">
      <c r="A49" s="14">
        <v>39</v>
      </c>
      <c r="B49" s="102" t="s">
        <v>150</v>
      </c>
      <c r="C49" s="103" t="s">
        <v>329</v>
      </c>
      <c r="D49" s="168">
        <v>1</v>
      </c>
      <c r="E49" s="102" t="s">
        <v>33</v>
      </c>
      <c r="F49" s="113"/>
      <c r="G49" s="108" t="str">
        <f t="shared" si="3"/>
        <v xml:space="preserve"> </v>
      </c>
    </row>
    <row r="50" spans="1:7" ht="39" customHeight="1">
      <c r="A50" s="14">
        <v>40</v>
      </c>
      <c r="B50" s="17" t="s">
        <v>150</v>
      </c>
      <c r="C50" s="16" t="s">
        <v>402</v>
      </c>
      <c r="D50" s="167">
        <v>1</v>
      </c>
      <c r="E50" s="17" t="s">
        <v>33</v>
      </c>
      <c r="F50" s="113"/>
      <c r="G50" s="108" t="str">
        <f t="shared" si="3"/>
        <v xml:space="preserve"> </v>
      </c>
    </row>
    <row r="51" spans="1:7" ht="29.25" customHeight="1">
      <c r="A51" s="14">
        <v>41</v>
      </c>
      <c r="B51" s="17" t="s">
        <v>150</v>
      </c>
      <c r="C51" s="16" t="s">
        <v>417</v>
      </c>
      <c r="D51" s="167">
        <v>13</v>
      </c>
      <c r="E51" s="17" t="s">
        <v>30</v>
      </c>
      <c r="F51" s="113"/>
      <c r="G51" s="108" t="str">
        <f t="shared" si="3"/>
        <v xml:space="preserve"> </v>
      </c>
    </row>
    <row r="52" spans="1:7" ht="29.25" customHeight="1">
      <c r="A52" s="14">
        <v>42</v>
      </c>
      <c r="B52" s="17" t="s">
        <v>150</v>
      </c>
      <c r="C52" s="16" t="s">
        <v>403</v>
      </c>
      <c r="D52" s="167">
        <v>2</v>
      </c>
      <c r="E52" s="17" t="s">
        <v>72</v>
      </c>
      <c r="F52" s="113"/>
      <c r="G52" s="108" t="str">
        <f t="shared" si="3"/>
        <v xml:space="preserve"> </v>
      </c>
    </row>
    <row r="53" spans="1:7" ht="30.75" customHeight="1">
      <c r="A53" s="20"/>
      <c r="B53" s="21"/>
      <c r="C53" s="21"/>
      <c r="D53" s="22"/>
      <c r="E53" s="22"/>
      <c r="F53" s="19" t="s">
        <v>22</v>
      </c>
      <c r="G53" s="109" t="str">
        <f>IF(SUM(G22:G52)=0,"",SUM(G22:G52))</f>
        <v/>
      </c>
    </row>
    <row r="54" spans="1:7" ht="30.75" customHeight="1">
      <c r="A54" s="29" t="s">
        <v>28</v>
      </c>
      <c r="B54" s="30"/>
      <c r="C54" s="190" t="s">
        <v>158</v>
      </c>
      <c r="D54" s="191"/>
      <c r="E54" s="191"/>
      <c r="F54" s="191"/>
      <c r="G54" s="192"/>
    </row>
    <row r="55" spans="1:7" ht="45.75" customHeight="1">
      <c r="A55" s="14">
        <v>43</v>
      </c>
      <c r="B55" s="17" t="s">
        <v>150</v>
      </c>
      <c r="C55" s="16" t="s">
        <v>418</v>
      </c>
      <c r="D55" s="167">
        <v>1</v>
      </c>
      <c r="E55" s="17" t="s">
        <v>72</v>
      </c>
      <c r="F55" s="113"/>
      <c r="G55" s="108" t="str">
        <f>IF(ROUND(D55*F55,2)=0," ",ROUND(D55*F55,2))</f>
        <v xml:space="preserve"> </v>
      </c>
    </row>
    <row r="56" spans="1:7" ht="49.5" customHeight="1">
      <c r="A56" s="14">
        <v>44</v>
      </c>
      <c r="B56" s="17" t="s">
        <v>150</v>
      </c>
      <c r="C56" s="16" t="s">
        <v>330</v>
      </c>
      <c r="D56" s="167">
        <v>1</v>
      </c>
      <c r="E56" s="17" t="s">
        <v>72</v>
      </c>
      <c r="F56" s="113"/>
      <c r="G56" s="108" t="str">
        <f>IF(ROUND(D56*F56,2)=0," ",ROUND(D56*F56,2))</f>
        <v xml:space="preserve"> </v>
      </c>
    </row>
    <row r="57" spans="1:7" ht="30.75" customHeight="1">
      <c r="A57" s="202"/>
      <c r="B57" s="203"/>
      <c r="C57" s="203"/>
      <c r="D57" s="203"/>
      <c r="E57" s="204"/>
      <c r="F57" s="19" t="s">
        <v>22</v>
      </c>
      <c r="G57" s="109" t="str">
        <f>IF(SUM(G55:G56)=0,"",SUM(G55:G56))</f>
        <v/>
      </c>
    </row>
    <row r="58" spans="1:7" ht="30.75" customHeight="1">
      <c r="A58" s="29" t="s">
        <v>35</v>
      </c>
      <c r="B58" s="30"/>
      <c r="C58" s="190" t="s">
        <v>159</v>
      </c>
      <c r="D58" s="191"/>
      <c r="E58" s="191"/>
      <c r="F58" s="191"/>
      <c r="G58" s="192"/>
    </row>
    <row r="59" spans="1:7" s="50" customFormat="1" ht="30" customHeight="1">
      <c r="A59" s="14">
        <v>45</v>
      </c>
      <c r="B59" s="17" t="s">
        <v>150</v>
      </c>
      <c r="C59" s="16" t="s">
        <v>180</v>
      </c>
      <c r="D59" s="167">
        <v>12</v>
      </c>
      <c r="E59" s="17" t="s">
        <v>18</v>
      </c>
      <c r="F59" s="113"/>
      <c r="G59" s="108" t="str">
        <f>IF(ROUND(D59*F59,2)=0," ",ROUND(D59*F59,2))</f>
        <v xml:space="preserve"> </v>
      </c>
    </row>
    <row r="60" spans="1:7" ht="28.5" customHeight="1">
      <c r="A60" s="14">
        <v>46</v>
      </c>
      <c r="B60" s="17" t="s">
        <v>150</v>
      </c>
      <c r="C60" s="16" t="s">
        <v>181</v>
      </c>
      <c r="D60" s="167">
        <v>120</v>
      </c>
      <c r="E60" s="17" t="s">
        <v>15</v>
      </c>
      <c r="F60" s="113"/>
      <c r="G60" s="108" t="str">
        <f>IF(ROUND(D60*F60,2)=0," ",ROUND(D60*F60,2))</f>
        <v xml:space="preserve"> </v>
      </c>
    </row>
    <row r="61" spans="1:7" ht="28.5" customHeight="1">
      <c r="A61" s="14">
        <v>47</v>
      </c>
      <c r="B61" s="17" t="s">
        <v>150</v>
      </c>
      <c r="C61" s="16" t="s">
        <v>182</v>
      </c>
      <c r="D61" s="167">
        <v>12</v>
      </c>
      <c r="E61" s="17" t="s">
        <v>18</v>
      </c>
      <c r="F61" s="113"/>
      <c r="G61" s="108" t="str">
        <f>IF(ROUND(D61*F61,2)=0," ",ROUND(D61*F61,2))</f>
        <v xml:space="preserve"> </v>
      </c>
    </row>
    <row r="62" spans="1:7" ht="44.25" customHeight="1">
      <c r="A62" s="14">
        <v>48</v>
      </c>
      <c r="B62" s="17" t="s">
        <v>150</v>
      </c>
      <c r="C62" s="16" t="s">
        <v>332</v>
      </c>
      <c r="D62" s="167">
        <v>150</v>
      </c>
      <c r="E62" s="17" t="s">
        <v>30</v>
      </c>
      <c r="F62" s="113"/>
      <c r="G62" s="108" t="str">
        <f>IF(ROUND(D62*F62,2)=0," ",ROUND(D62*F62,2))</f>
        <v xml:space="preserve"> </v>
      </c>
    </row>
    <row r="63" spans="1:7" ht="47.25" customHeight="1">
      <c r="A63" s="14">
        <v>49</v>
      </c>
      <c r="B63" s="17" t="s">
        <v>150</v>
      </c>
      <c r="C63" s="16" t="s">
        <v>333</v>
      </c>
      <c r="D63" s="167">
        <v>1</v>
      </c>
      <c r="E63" s="17" t="s">
        <v>33</v>
      </c>
      <c r="F63" s="113"/>
      <c r="G63" s="108" t="str">
        <f>IF(ROUND(D63*F63,2)=0," ",ROUND(D63*F63,2))</f>
        <v xml:space="preserve"> </v>
      </c>
    </row>
    <row r="64" spans="1:7" ht="30.75" customHeight="1">
      <c r="A64" s="202"/>
      <c r="B64" s="203"/>
      <c r="C64" s="203"/>
      <c r="D64" s="203"/>
      <c r="E64" s="204"/>
      <c r="F64" s="19" t="s">
        <v>22</v>
      </c>
      <c r="G64" s="109" t="str">
        <f>IF(SUM(G59:G63)=0,"",SUM(G59:G63))</f>
        <v/>
      </c>
    </row>
    <row r="65" spans="1:7" ht="30.75" customHeight="1">
      <c r="A65" s="29" t="s">
        <v>40</v>
      </c>
      <c r="B65" s="106"/>
      <c r="C65" s="220" t="s">
        <v>160</v>
      </c>
      <c r="D65" s="221"/>
      <c r="E65" s="221"/>
      <c r="F65" s="221"/>
      <c r="G65" s="222"/>
    </row>
    <row r="66" spans="1:7" ht="30" customHeight="1">
      <c r="A66" s="14">
        <v>50</v>
      </c>
      <c r="B66" s="43" t="s">
        <v>164</v>
      </c>
      <c r="C66" s="42" t="s">
        <v>185</v>
      </c>
      <c r="D66" s="167">
        <v>390</v>
      </c>
      <c r="E66" s="17" t="s">
        <v>15</v>
      </c>
      <c r="F66" s="113"/>
      <c r="G66" s="108" t="str">
        <f t="shared" ref="G66:G71" si="4">IF(ROUND(D66*F66,2)=0," ",ROUND(D66*F66,2))</f>
        <v xml:space="preserve"> </v>
      </c>
    </row>
    <row r="67" spans="1:7" ht="30" customHeight="1">
      <c r="A67" s="14">
        <v>51</v>
      </c>
      <c r="B67" s="43" t="s">
        <v>164</v>
      </c>
      <c r="C67" s="42" t="s">
        <v>183</v>
      </c>
      <c r="D67" s="167">
        <v>390</v>
      </c>
      <c r="E67" s="17" t="s">
        <v>15</v>
      </c>
      <c r="F67" s="113"/>
      <c r="G67" s="108" t="str">
        <f t="shared" si="4"/>
        <v xml:space="preserve"> </v>
      </c>
    </row>
    <row r="68" spans="1:7" s="45" customFormat="1" ht="30" customHeight="1">
      <c r="A68" s="14">
        <v>52</v>
      </c>
      <c r="B68" s="43" t="s">
        <v>164</v>
      </c>
      <c r="C68" s="42" t="s">
        <v>184</v>
      </c>
      <c r="D68" s="167">
        <v>390</v>
      </c>
      <c r="E68" s="17" t="s">
        <v>15</v>
      </c>
      <c r="F68" s="113"/>
      <c r="G68" s="108" t="str">
        <f t="shared" si="4"/>
        <v xml:space="preserve"> </v>
      </c>
    </row>
    <row r="69" spans="1:7" s="45" customFormat="1" ht="30" customHeight="1">
      <c r="A69" s="14">
        <v>53</v>
      </c>
      <c r="B69" s="43" t="s">
        <v>164</v>
      </c>
      <c r="C69" s="42" t="s">
        <v>162</v>
      </c>
      <c r="D69" s="167">
        <v>11.25</v>
      </c>
      <c r="E69" s="17" t="s">
        <v>18</v>
      </c>
      <c r="F69" s="113"/>
      <c r="G69" s="108" t="str">
        <f t="shared" si="4"/>
        <v xml:space="preserve"> </v>
      </c>
    </row>
    <row r="70" spans="1:7" s="45" customFormat="1" ht="34.5" customHeight="1">
      <c r="A70" s="14">
        <v>54</v>
      </c>
      <c r="B70" s="43" t="s">
        <v>164</v>
      </c>
      <c r="C70" s="16" t="s">
        <v>163</v>
      </c>
      <c r="D70" s="167">
        <v>150</v>
      </c>
      <c r="E70" s="17" t="s">
        <v>30</v>
      </c>
      <c r="F70" s="113"/>
      <c r="G70" s="108" t="str">
        <f t="shared" si="4"/>
        <v xml:space="preserve"> </v>
      </c>
    </row>
    <row r="71" spans="1:7" s="45" customFormat="1" ht="35.25" customHeight="1">
      <c r="A71" s="14">
        <v>55</v>
      </c>
      <c r="B71" s="43" t="s">
        <v>164</v>
      </c>
      <c r="C71" s="16" t="s">
        <v>59</v>
      </c>
      <c r="D71" s="167">
        <v>390</v>
      </c>
      <c r="E71" s="17" t="s">
        <v>15</v>
      </c>
      <c r="F71" s="113"/>
      <c r="G71" s="108" t="str">
        <f t="shared" si="4"/>
        <v xml:space="preserve"> </v>
      </c>
    </row>
    <row r="72" spans="1:7" s="45" customFormat="1" ht="30.75" customHeight="1">
      <c r="A72" s="202"/>
      <c r="B72" s="203"/>
      <c r="C72" s="203"/>
      <c r="D72" s="203"/>
      <c r="E72" s="204"/>
      <c r="F72" s="19" t="s">
        <v>22</v>
      </c>
      <c r="G72" s="109" t="str">
        <f>IF(SUM(G66:G71)=0,"",SUM(G66:G71))</f>
        <v/>
      </c>
    </row>
    <row r="73" spans="1:7" ht="30.75" customHeight="1">
      <c r="A73" s="29" t="s">
        <v>46</v>
      </c>
      <c r="B73" s="30"/>
      <c r="C73" s="190" t="s">
        <v>165</v>
      </c>
      <c r="D73" s="191"/>
      <c r="E73" s="191"/>
      <c r="F73" s="191"/>
      <c r="G73" s="192"/>
    </row>
    <row r="74" spans="1:7" ht="30" customHeight="1">
      <c r="A74" s="44">
        <v>56</v>
      </c>
      <c r="B74" s="43" t="s">
        <v>164</v>
      </c>
      <c r="C74" s="16" t="s">
        <v>136</v>
      </c>
      <c r="D74" s="167">
        <v>860</v>
      </c>
      <c r="E74" s="17" t="s">
        <v>15</v>
      </c>
      <c r="F74" s="113"/>
      <c r="G74" s="108" t="str">
        <f>IF(ROUND(D74*F74,2)=0," ",ROUND(D74*F74,2))</f>
        <v xml:space="preserve"> </v>
      </c>
    </row>
    <row r="75" spans="1:7" ht="30.75" customHeight="1">
      <c r="A75" s="44">
        <v>57</v>
      </c>
      <c r="B75" s="43" t="s">
        <v>164</v>
      </c>
      <c r="C75" s="16" t="s">
        <v>186</v>
      </c>
      <c r="D75" s="167">
        <v>860</v>
      </c>
      <c r="E75" s="17" t="s">
        <v>15</v>
      </c>
      <c r="F75" s="113"/>
      <c r="G75" s="108" t="str">
        <f>IF(ROUND(D75*F75,2)=0," ",ROUND(D75*F75,2))</f>
        <v xml:space="preserve"> </v>
      </c>
    </row>
    <row r="76" spans="1:7" ht="30.75" customHeight="1">
      <c r="A76" s="44">
        <v>58</v>
      </c>
      <c r="B76" s="43" t="s">
        <v>164</v>
      </c>
      <c r="C76" s="16" t="s">
        <v>187</v>
      </c>
      <c r="D76" s="167">
        <v>860</v>
      </c>
      <c r="E76" s="17" t="s">
        <v>15</v>
      </c>
      <c r="F76" s="113"/>
      <c r="G76" s="108" t="str">
        <f>IF(ROUND(D76*F76,2)=0," ",ROUND(D76*F76,2))</f>
        <v xml:space="preserve"> </v>
      </c>
    </row>
    <row r="77" spans="1:7" ht="30.75" customHeight="1">
      <c r="A77" s="44">
        <v>59</v>
      </c>
      <c r="B77" s="43" t="s">
        <v>164</v>
      </c>
      <c r="C77" s="16" t="s">
        <v>166</v>
      </c>
      <c r="D77" s="167">
        <v>860</v>
      </c>
      <c r="E77" s="17" t="s">
        <v>15</v>
      </c>
      <c r="F77" s="113"/>
      <c r="G77" s="108" t="str">
        <f>IF(ROUND(D77*F77,2)=0," ",ROUND(D77*F77,2))</f>
        <v xml:space="preserve"> </v>
      </c>
    </row>
    <row r="78" spans="1:7" ht="30.75" customHeight="1">
      <c r="A78" s="44">
        <v>60</v>
      </c>
      <c r="B78" s="43" t="s">
        <v>164</v>
      </c>
      <c r="C78" s="16" t="s">
        <v>188</v>
      </c>
      <c r="D78" s="167">
        <v>225</v>
      </c>
      <c r="E78" s="17" t="s">
        <v>15</v>
      </c>
      <c r="F78" s="113"/>
      <c r="G78" s="108" t="str">
        <f>IF(ROUND(D78*F78,2)=0," ",ROUND(D78*F78,2))</f>
        <v xml:space="preserve"> </v>
      </c>
    </row>
    <row r="79" spans="1:7" ht="30.75" customHeight="1">
      <c r="A79" s="202"/>
      <c r="B79" s="203"/>
      <c r="C79" s="203"/>
      <c r="D79" s="203"/>
      <c r="E79" s="204"/>
      <c r="F79" s="19" t="s">
        <v>22</v>
      </c>
      <c r="G79" s="109" t="str">
        <f>IF(SUM(G74:G78)=0,"",SUM(G74:G78))</f>
        <v/>
      </c>
    </row>
    <row r="80" spans="1:7" ht="30.75" customHeight="1">
      <c r="A80" s="29" t="s">
        <v>51</v>
      </c>
      <c r="B80" s="30"/>
      <c r="C80" s="190" t="s">
        <v>331</v>
      </c>
      <c r="D80" s="191"/>
      <c r="E80" s="191"/>
      <c r="F80" s="191"/>
      <c r="G80" s="192"/>
    </row>
    <row r="81" spans="1:7" ht="30.75" customHeight="1">
      <c r="A81" s="14">
        <v>61</v>
      </c>
      <c r="B81" s="43" t="s">
        <v>179</v>
      </c>
      <c r="C81" s="34" t="s">
        <v>168</v>
      </c>
      <c r="D81" s="169">
        <v>8</v>
      </c>
      <c r="E81" s="46" t="s">
        <v>30</v>
      </c>
      <c r="F81" s="113"/>
      <c r="G81" s="108" t="str">
        <f t="shared" ref="G81:G98" si="5">IF(ROUND(D81*F81,2)=0," ",ROUND(D81*F81,2))</f>
        <v xml:space="preserve"> </v>
      </c>
    </row>
    <row r="82" spans="1:7" ht="30.75" customHeight="1">
      <c r="A82" s="14">
        <v>62</v>
      </c>
      <c r="B82" s="43" t="s">
        <v>179</v>
      </c>
      <c r="C82" s="34" t="s">
        <v>167</v>
      </c>
      <c r="D82" s="169">
        <v>6</v>
      </c>
      <c r="E82" s="46" t="s">
        <v>30</v>
      </c>
      <c r="F82" s="113"/>
      <c r="G82" s="108" t="str">
        <f t="shared" si="5"/>
        <v xml:space="preserve"> </v>
      </c>
    </row>
    <row r="83" spans="1:7" ht="30.75" customHeight="1">
      <c r="A83" s="14">
        <v>63</v>
      </c>
      <c r="B83" s="43" t="s">
        <v>179</v>
      </c>
      <c r="C83" s="34" t="s">
        <v>96</v>
      </c>
      <c r="D83" s="169">
        <v>50</v>
      </c>
      <c r="E83" s="46" t="s">
        <v>30</v>
      </c>
      <c r="F83" s="113"/>
      <c r="G83" s="108" t="str">
        <f t="shared" si="5"/>
        <v xml:space="preserve"> </v>
      </c>
    </row>
    <row r="84" spans="1:7" ht="30.75" customHeight="1">
      <c r="A84" s="14">
        <v>64</v>
      </c>
      <c r="B84" s="43" t="s">
        <v>179</v>
      </c>
      <c r="C84" s="33" t="s">
        <v>169</v>
      </c>
      <c r="D84" s="169">
        <v>9</v>
      </c>
      <c r="E84" s="36" t="s">
        <v>30</v>
      </c>
      <c r="F84" s="113"/>
      <c r="G84" s="108" t="str">
        <f t="shared" si="5"/>
        <v xml:space="preserve"> </v>
      </c>
    </row>
    <row r="85" spans="1:7" ht="30.75" customHeight="1">
      <c r="A85" s="14">
        <v>65</v>
      </c>
      <c r="B85" s="43" t="s">
        <v>179</v>
      </c>
      <c r="C85" s="33" t="s">
        <v>170</v>
      </c>
      <c r="D85" s="169">
        <v>3</v>
      </c>
      <c r="E85" s="36" t="s">
        <v>30</v>
      </c>
      <c r="F85" s="113"/>
      <c r="G85" s="108" t="str">
        <f t="shared" si="5"/>
        <v xml:space="preserve"> </v>
      </c>
    </row>
    <row r="86" spans="1:7" ht="30.75" customHeight="1">
      <c r="A86" s="14">
        <v>66</v>
      </c>
      <c r="B86" s="43" t="s">
        <v>179</v>
      </c>
      <c r="C86" s="34" t="s">
        <v>171</v>
      </c>
      <c r="D86" s="169">
        <v>16</v>
      </c>
      <c r="E86" s="36" t="s">
        <v>30</v>
      </c>
      <c r="F86" s="113"/>
      <c r="G86" s="108" t="str">
        <f t="shared" si="5"/>
        <v xml:space="preserve"> </v>
      </c>
    </row>
    <row r="87" spans="1:7" ht="30.75" customHeight="1">
      <c r="A87" s="14">
        <v>67</v>
      </c>
      <c r="B87" s="43" t="s">
        <v>179</v>
      </c>
      <c r="C87" s="34" t="s">
        <v>172</v>
      </c>
      <c r="D87" s="169">
        <v>15</v>
      </c>
      <c r="E87" s="36" t="s">
        <v>30</v>
      </c>
      <c r="F87" s="113"/>
      <c r="G87" s="108" t="str">
        <f t="shared" si="5"/>
        <v xml:space="preserve"> </v>
      </c>
    </row>
    <row r="88" spans="1:7" ht="30.75" customHeight="1">
      <c r="A88" s="14">
        <v>68</v>
      </c>
      <c r="B88" s="43" t="s">
        <v>179</v>
      </c>
      <c r="C88" s="34" t="s">
        <v>173</v>
      </c>
      <c r="D88" s="169">
        <v>7</v>
      </c>
      <c r="E88" s="36" t="s">
        <v>30</v>
      </c>
      <c r="F88" s="113"/>
      <c r="G88" s="108" t="str">
        <f t="shared" si="5"/>
        <v xml:space="preserve"> </v>
      </c>
    </row>
    <row r="89" spans="1:7" ht="30.75" customHeight="1">
      <c r="A89" s="14">
        <v>69</v>
      </c>
      <c r="B89" s="43" t="s">
        <v>179</v>
      </c>
      <c r="C89" s="34" t="s">
        <v>174</v>
      </c>
      <c r="D89" s="169">
        <v>30</v>
      </c>
      <c r="E89" s="36" t="s">
        <v>30</v>
      </c>
      <c r="F89" s="113"/>
      <c r="G89" s="108" t="str">
        <f t="shared" si="5"/>
        <v xml:space="preserve"> </v>
      </c>
    </row>
    <row r="90" spans="1:7" ht="30.75" customHeight="1">
      <c r="A90" s="14">
        <v>70</v>
      </c>
      <c r="B90" s="43" t="s">
        <v>179</v>
      </c>
      <c r="C90" s="34" t="s">
        <v>352</v>
      </c>
      <c r="D90" s="169">
        <v>2</v>
      </c>
      <c r="E90" s="36" t="s">
        <v>72</v>
      </c>
      <c r="F90" s="113"/>
      <c r="G90" s="108" t="str">
        <f t="shared" si="5"/>
        <v xml:space="preserve"> </v>
      </c>
    </row>
    <row r="91" spans="1:7" ht="30.75" customHeight="1">
      <c r="A91" s="14">
        <v>71</v>
      </c>
      <c r="B91" s="43" t="s">
        <v>179</v>
      </c>
      <c r="C91" s="34" t="s">
        <v>123</v>
      </c>
      <c r="D91" s="169">
        <v>2</v>
      </c>
      <c r="E91" s="36" t="s">
        <v>72</v>
      </c>
      <c r="F91" s="113"/>
      <c r="G91" s="108" t="str">
        <f t="shared" si="5"/>
        <v xml:space="preserve"> </v>
      </c>
    </row>
    <row r="92" spans="1:7" ht="30.75" customHeight="1">
      <c r="A92" s="14">
        <v>72</v>
      </c>
      <c r="B92" s="43" t="s">
        <v>179</v>
      </c>
      <c r="C92" s="34" t="s">
        <v>124</v>
      </c>
      <c r="D92" s="169">
        <v>2</v>
      </c>
      <c r="E92" s="36" t="s">
        <v>33</v>
      </c>
      <c r="F92" s="113"/>
      <c r="G92" s="108" t="str">
        <f t="shared" si="5"/>
        <v xml:space="preserve"> </v>
      </c>
    </row>
    <row r="93" spans="1:7" ht="33.75" customHeight="1">
      <c r="A93" s="14">
        <v>73</v>
      </c>
      <c r="B93" s="43" t="s">
        <v>179</v>
      </c>
      <c r="C93" s="34" t="s">
        <v>99</v>
      </c>
      <c r="D93" s="169">
        <v>2</v>
      </c>
      <c r="E93" s="36" t="s">
        <v>72</v>
      </c>
      <c r="F93" s="113"/>
      <c r="G93" s="108" t="str">
        <f t="shared" si="5"/>
        <v xml:space="preserve"> </v>
      </c>
    </row>
    <row r="94" spans="1:7" ht="33.75" customHeight="1">
      <c r="A94" s="14">
        <v>74</v>
      </c>
      <c r="B94" s="43" t="s">
        <v>179</v>
      </c>
      <c r="C94" s="34" t="s">
        <v>175</v>
      </c>
      <c r="D94" s="169">
        <v>4</v>
      </c>
      <c r="E94" s="36" t="s">
        <v>72</v>
      </c>
      <c r="F94" s="113"/>
      <c r="G94" s="108" t="str">
        <f t="shared" si="5"/>
        <v xml:space="preserve"> </v>
      </c>
    </row>
    <row r="95" spans="1:7" ht="27.75" customHeight="1">
      <c r="A95" s="14">
        <v>75</v>
      </c>
      <c r="B95" s="43" t="s">
        <v>179</v>
      </c>
      <c r="C95" s="34" t="s">
        <v>176</v>
      </c>
      <c r="D95" s="169">
        <v>2</v>
      </c>
      <c r="E95" s="36" t="s">
        <v>102</v>
      </c>
      <c r="F95" s="113"/>
      <c r="G95" s="108" t="str">
        <f t="shared" si="5"/>
        <v xml:space="preserve"> </v>
      </c>
    </row>
    <row r="96" spans="1:7" ht="27.75" customHeight="1">
      <c r="A96" s="14">
        <v>76</v>
      </c>
      <c r="B96" s="43" t="s">
        <v>179</v>
      </c>
      <c r="C96" s="34" t="s">
        <v>177</v>
      </c>
      <c r="D96" s="169">
        <v>2</v>
      </c>
      <c r="E96" s="35" t="s">
        <v>106</v>
      </c>
      <c r="F96" s="113"/>
      <c r="G96" s="108" t="str">
        <f t="shared" si="5"/>
        <v xml:space="preserve"> </v>
      </c>
    </row>
    <row r="97" spans="1:11" ht="27.75" customHeight="1">
      <c r="A97" s="14">
        <v>77</v>
      </c>
      <c r="B97" s="43" t="s">
        <v>179</v>
      </c>
      <c r="C97" s="34" t="s">
        <v>119</v>
      </c>
      <c r="D97" s="169">
        <v>1</v>
      </c>
      <c r="E97" s="35" t="s">
        <v>72</v>
      </c>
      <c r="F97" s="113"/>
      <c r="G97" s="108" t="str">
        <f t="shared" si="5"/>
        <v xml:space="preserve"> </v>
      </c>
    </row>
    <row r="98" spans="1:11" ht="27.75" customHeight="1">
      <c r="A98" s="14">
        <v>78</v>
      </c>
      <c r="B98" s="43" t="s">
        <v>179</v>
      </c>
      <c r="C98" s="34" t="s">
        <v>178</v>
      </c>
      <c r="D98" s="170">
        <v>1</v>
      </c>
      <c r="E98" s="41" t="s">
        <v>72</v>
      </c>
      <c r="F98" s="113"/>
      <c r="G98" s="108" t="str">
        <f t="shared" si="5"/>
        <v xml:space="preserve"> </v>
      </c>
    </row>
    <row r="99" spans="1:11" ht="30.75" customHeight="1" thickBot="1">
      <c r="A99" s="202"/>
      <c r="B99" s="203"/>
      <c r="C99" s="203"/>
      <c r="D99" s="203"/>
      <c r="E99" s="204"/>
      <c r="F99" s="19" t="s">
        <v>22</v>
      </c>
      <c r="G99" s="109" t="str">
        <f>IF(SUM(G81:G98)=0,"",SUM(G81:G98))</f>
        <v/>
      </c>
      <c r="K99" s="171" t="s">
        <v>421</v>
      </c>
    </row>
    <row r="100" spans="1:11" ht="37.5" customHeight="1" thickBot="1">
      <c r="A100" s="205" t="s">
        <v>56</v>
      </c>
      <c r="B100" s="206"/>
      <c r="C100" s="206"/>
      <c r="D100" s="206"/>
      <c r="E100" s="206"/>
      <c r="F100" s="207"/>
      <c r="G100" s="114" t="str">
        <f>IF(SUM(G20,G53,G57,G64,G72,G79,G99)=0,"",SUM(G20,G53,G57,G64,G72,G79,G99))</f>
        <v/>
      </c>
      <c r="K100" s="177">
        <f>SUM(G9:G99)/2</f>
        <v>0</v>
      </c>
    </row>
  </sheetData>
  <sheetProtection password="C714" sheet="1" objects="1" scenarios="1"/>
  <customSheetViews>
    <customSheetView guid="{884A1504-D651-461D-833F-5291DE2AB5FB}" showPageBreaks="1" fitToPage="1" printArea="1">
      <selection activeCell="N24" sqref="N24"/>
      <pageMargins left="0.73" right="0.42" top="0.74803149606299213" bottom="0.56999999999999995" header="0.31496062992125984" footer="0.31496062992125984"/>
      <pageSetup paperSize="9" scale="73" fitToHeight="3" orientation="portrait" r:id="rId1"/>
      <headerFooter>
        <oddFooter>Strona &amp;P z &amp;N</oddFooter>
      </headerFooter>
    </customSheetView>
  </customSheetViews>
  <mergeCells count="23">
    <mergeCell ref="C65:G65"/>
    <mergeCell ref="A99:E99"/>
    <mergeCell ref="A100:F100"/>
    <mergeCell ref="A64:E64"/>
    <mergeCell ref="A72:E72"/>
    <mergeCell ref="C73:G73"/>
    <mergeCell ref="A79:E79"/>
    <mergeCell ref="C80:G80"/>
    <mergeCell ref="C58:G58"/>
    <mergeCell ref="A1:G1"/>
    <mergeCell ref="A2:G2"/>
    <mergeCell ref="A3:G3"/>
    <mergeCell ref="A5:A6"/>
    <mergeCell ref="C5:C6"/>
    <mergeCell ref="D5:D6"/>
    <mergeCell ref="E5:E6"/>
    <mergeCell ref="F5:F6"/>
    <mergeCell ref="G5:G6"/>
    <mergeCell ref="C8:G8"/>
    <mergeCell ref="A20:E20"/>
    <mergeCell ref="C21:G21"/>
    <mergeCell ref="C54:G54"/>
    <mergeCell ref="A57:E57"/>
  </mergeCells>
  <pageMargins left="0.73" right="0.42" top="0.74803149606299213" bottom="0.52" header="0.31496062992125984" footer="0.31496062992125984"/>
  <pageSetup paperSize="9" scale="68" fitToHeight="3" orientation="portrait" r:id="rId2"/>
  <headerFooter>
    <oddFooter>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topLeftCell="A7" workbookViewId="0">
      <selection activeCell="J31" sqref="J31"/>
    </sheetView>
  </sheetViews>
  <sheetFormatPr defaultRowHeight="12.75"/>
  <cols>
    <col min="1" max="1" width="3.625" style="47" customWidth="1"/>
    <col min="2" max="2" width="9.875" style="47" customWidth="1"/>
    <col min="3" max="3" width="50.375" style="47" customWidth="1"/>
    <col min="4" max="4" width="8.375" style="49" customWidth="1"/>
    <col min="5" max="5" width="5.75" style="48" customWidth="1"/>
    <col min="6" max="6" width="11.875" style="47" customWidth="1"/>
    <col min="7" max="7" width="19.125" style="47" customWidth="1"/>
    <col min="8" max="242" width="9" style="47"/>
    <col min="243" max="243" width="5.375" style="47" customWidth="1"/>
    <col min="244" max="244" width="12.125" style="47" customWidth="1"/>
    <col min="245" max="245" width="48.375" style="47" customWidth="1"/>
    <col min="246" max="246" width="5.75" style="47" customWidth="1"/>
    <col min="247" max="247" width="8.375" style="47" customWidth="1"/>
    <col min="248" max="248" width="15.625" style="47" customWidth="1"/>
    <col min="249" max="498" width="9" style="47"/>
    <col min="499" max="499" width="5.375" style="47" customWidth="1"/>
    <col min="500" max="500" width="12.125" style="47" customWidth="1"/>
    <col min="501" max="501" width="48.375" style="47" customWidth="1"/>
    <col min="502" max="502" width="5.75" style="47" customWidth="1"/>
    <col min="503" max="503" width="8.375" style="47" customWidth="1"/>
    <col min="504" max="504" width="15.625" style="47" customWidth="1"/>
    <col min="505" max="754" width="9" style="47"/>
    <col min="755" max="755" width="5.375" style="47" customWidth="1"/>
    <col min="756" max="756" width="12.125" style="47" customWidth="1"/>
    <col min="757" max="757" width="48.375" style="47" customWidth="1"/>
    <col min="758" max="758" width="5.75" style="47" customWidth="1"/>
    <col min="759" max="759" width="8.375" style="47" customWidth="1"/>
    <col min="760" max="760" width="15.625" style="47" customWidth="1"/>
    <col min="761" max="1010" width="9" style="47"/>
    <col min="1011" max="1011" width="5.375" style="47" customWidth="1"/>
    <col min="1012" max="1012" width="12.125" style="47" customWidth="1"/>
    <col min="1013" max="1013" width="48.375" style="47" customWidth="1"/>
    <col min="1014" max="1014" width="5.75" style="47" customWidth="1"/>
    <col min="1015" max="1015" width="8.375" style="47" customWidth="1"/>
    <col min="1016" max="1016" width="15.625" style="47" customWidth="1"/>
    <col min="1017" max="1266" width="9" style="47"/>
    <col min="1267" max="1267" width="5.375" style="47" customWidth="1"/>
    <col min="1268" max="1268" width="12.125" style="47" customWidth="1"/>
    <col min="1269" max="1269" width="48.375" style="47" customWidth="1"/>
    <col min="1270" max="1270" width="5.75" style="47" customWidth="1"/>
    <col min="1271" max="1271" width="8.375" style="47" customWidth="1"/>
    <col min="1272" max="1272" width="15.625" style="47" customWidth="1"/>
    <col min="1273" max="1522" width="9" style="47"/>
    <col min="1523" max="1523" width="5.375" style="47" customWidth="1"/>
    <col min="1524" max="1524" width="12.125" style="47" customWidth="1"/>
    <col min="1525" max="1525" width="48.375" style="47" customWidth="1"/>
    <col min="1526" max="1526" width="5.75" style="47" customWidth="1"/>
    <col min="1527" max="1527" width="8.375" style="47" customWidth="1"/>
    <col min="1528" max="1528" width="15.625" style="47" customWidth="1"/>
    <col min="1529" max="1778" width="9" style="47"/>
    <col min="1779" max="1779" width="5.375" style="47" customWidth="1"/>
    <col min="1780" max="1780" width="12.125" style="47" customWidth="1"/>
    <col min="1781" max="1781" width="48.375" style="47" customWidth="1"/>
    <col min="1782" max="1782" width="5.75" style="47" customWidth="1"/>
    <col min="1783" max="1783" width="8.375" style="47" customWidth="1"/>
    <col min="1784" max="1784" width="15.625" style="47" customWidth="1"/>
    <col min="1785" max="2034" width="9" style="47"/>
    <col min="2035" max="2035" width="5.375" style="47" customWidth="1"/>
    <col min="2036" max="2036" width="12.125" style="47" customWidth="1"/>
    <col min="2037" max="2037" width="48.375" style="47" customWidth="1"/>
    <col min="2038" max="2038" width="5.75" style="47" customWidth="1"/>
    <col min="2039" max="2039" width="8.375" style="47" customWidth="1"/>
    <col min="2040" max="2040" width="15.625" style="47" customWidth="1"/>
    <col min="2041" max="2290" width="9" style="47"/>
    <col min="2291" max="2291" width="5.375" style="47" customWidth="1"/>
    <col min="2292" max="2292" width="12.125" style="47" customWidth="1"/>
    <col min="2293" max="2293" width="48.375" style="47" customWidth="1"/>
    <col min="2294" max="2294" width="5.75" style="47" customWidth="1"/>
    <col min="2295" max="2295" width="8.375" style="47" customWidth="1"/>
    <col min="2296" max="2296" width="15.625" style="47" customWidth="1"/>
    <col min="2297" max="2546" width="9" style="47"/>
    <col min="2547" max="2547" width="5.375" style="47" customWidth="1"/>
    <col min="2548" max="2548" width="12.125" style="47" customWidth="1"/>
    <col min="2549" max="2549" width="48.375" style="47" customWidth="1"/>
    <col min="2550" max="2550" width="5.75" style="47" customWidth="1"/>
    <col min="2551" max="2551" width="8.375" style="47" customWidth="1"/>
    <col min="2552" max="2552" width="15.625" style="47" customWidth="1"/>
    <col min="2553" max="2802" width="9" style="47"/>
    <col min="2803" max="2803" width="5.375" style="47" customWidth="1"/>
    <col min="2804" max="2804" width="12.125" style="47" customWidth="1"/>
    <col min="2805" max="2805" width="48.375" style="47" customWidth="1"/>
    <col min="2806" max="2806" width="5.75" style="47" customWidth="1"/>
    <col min="2807" max="2807" width="8.375" style="47" customWidth="1"/>
    <col min="2808" max="2808" width="15.625" style="47" customWidth="1"/>
    <col min="2809" max="3058" width="9" style="47"/>
    <col min="3059" max="3059" width="5.375" style="47" customWidth="1"/>
    <col min="3060" max="3060" width="12.125" style="47" customWidth="1"/>
    <col min="3061" max="3061" width="48.375" style="47" customWidth="1"/>
    <col min="3062" max="3062" width="5.75" style="47" customWidth="1"/>
    <col min="3063" max="3063" width="8.375" style="47" customWidth="1"/>
    <col min="3064" max="3064" width="15.625" style="47" customWidth="1"/>
    <col min="3065" max="3314" width="9" style="47"/>
    <col min="3315" max="3315" width="5.375" style="47" customWidth="1"/>
    <col min="3316" max="3316" width="12.125" style="47" customWidth="1"/>
    <col min="3317" max="3317" width="48.375" style="47" customWidth="1"/>
    <col min="3318" max="3318" width="5.75" style="47" customWidth="1"/>
    <col min="3319" max="3319" width="8.375" style="47" customWidth="1"/>
    <col min="3320" max="3320" width="15.625" style="47" customWidth="1"/>
    <col min="3321" max="3570" width="9" style="47"/>
    <col min="3571" max="3571" width="5.375" style="47" customWidth="1"/>
    <col min="3572" max="3572" width="12.125" style="47" customWidth="1"/>
    <col min="3573" max="3573" width="48.375" style="47" customWidth="1"/>
    <col min="3574" max="3574" width="5.75" style="47" customWidth="1"/>
    <col min="3575" max="3575" width="8.375" style="47" customWidth="1"/>
    <col min="3576" max="3576" width="15.625" style="47" customWidth="1"/>
    <col min="3577" max="3826" width="9" style="47"/>
    <col min="3827" max="3827" width="5.375" style="47" customWidth="1"/>
    <col min="3828" max="3828" width="12.125" style="47" customWidth="1"/>
    <col min="3829" max="3829" width="48.375" style="47" customWidth="1"/>
    <col min="3830" max="3830" width="5.75" style="47" customWidth="1"/>
    <col min="3831" max="3831" width="8.375" style="47" customWidth="1"/>
    <col min="3832" max="3832" width="15.625" style="47" customWidth="1"/>
    <col min="3833" max="4082" width="9" style="47"/>
    <col min="4083" max="4083" width="5.375" style="47" customWidth="1"/>
    <col min="4084" max="4084" width="12.125" style="47" customWidth="1"/>
    <col min="4085" max="4085" width="48.375" style="47" customWidth="1"/>
    <col min="4086" max="4086" width="5.75" style="47" customWidth="1"/>
    <col min="4087" max="4087" width="8.375" style="47" customWidth="1"/>
    <col min="4088" max="4088" width="15.625" style="47" customWidth="1"/>
    <col min="4089" max="4338" width="9" style="47"/>
    <col min="4339" max="4339" width="5.375" style="47" customWidth="1"/>
    <col min="4340" max="4340" width="12.125" style="47" customWidth="1"/>
    <col min="4341" max="4341" width="48.375" style="47" customWidth="1"/>
    <col min="4342" max="4342" width="5.75" style="47" customWidth="1"/>
    <col min="4343" max="4343" width="8.375" style="47" customWidth="1"/>
    <col min="4344" max="4344" width="15.625" style="47" customWidth="1"/>
    <col min="4345" max="4594" width="9" style="47"/>
    <col min="4595" max="4595" width="5.375" style="47" customWidth="1"/>
    <col min="4596" max="4596" width="12.125" style="47" customWidth="1"/>
    <col min="4597" max="4597" width="48.375" style="47" customWidth="1"/>
    <col min="4598" max="4598" width="5.75" style="47" customWidth="1"/>
    <col min="4599" max="4599" width="8.375" style="47" customWidth="1"/>
    <col min="4600" max="4600" width="15.625" style="47" customWidth="1"/>
    <col min="4601" max="4850" width="9" style="47"/>
    <col min="4851" max="4851" width="5.375" style="47" customWidth="1"/>
    <col min="4852" max="4852" width="12.125" style="47" customWidth="1"/>
    <col min="4853" max="4853" width="48.375" style="47" customWidth="1"/>
    <col min="4854" max="4854" width="5.75" style="47" customWidth="1"/>
    <col min="4855" max="4855" width="8.375" style="47" customWidth="1"/>
    <col min="4856" max="4856" width="15.625" style="47" customWidth="1"/>
    <col min="4857" max="5106" width="9" style="47"/>
    <col min="5107" max="5107" width="5.375" style="47" customWidth="1"/>
    <col min="5108" max="5108" width="12.125" style="47" customWidth="1"/>
    <col min="5109" max="5109" width="48.375" style="47" customWidth="1"/>
    <col min="5110" max="5110" width="5.75" style="47" customWidth="1"/>
    <col min="5111" max="5111" width="8.375" style="47" customWidth="1"/>
    <col min="5112" max="5112" width="15.625" style="47" customWidth="1"/>
    <col min="5113" max="5362" width="9" style="47"/>
    <col min="5363" max="5363" width="5.375" style="47" customWidth="1"/>
    <col min="5364" max="5364" width="12.125" style="47" customWidth="1"/>
    <col min="5365" max="5365" width="48.375" style="47" customWidth="1"/>
    <col min="5366" max="5366" width="5.75" style="47" customWidth="1"/>
    <col min="5367" max="5367" width="8.375" style="47" customWidth="1"/>
    <col min="5368" max="5368" width="15.625" style="47" customWidth="1"/>
    <col min="5369" max="5618" width="9" style="47"/>
    <col min="5619" max="5619" width="5.375" style="47" customWidth="1"/>
    <col min="5620" max="5620" width="12.125" style="47" customWidth="1"/>
    <col min="5621" max="5621" width="48.375" style="47" customWidth="1"/>
    <col min="5622" max="5622" width="5.75" style="47" customWidth="1"/>
    <col min="5623" max="5623" width="8.375" style="47" customWidth="1"/>
    <col min="5624" max="5624" width="15.625" style="47" customWidth="1"/>
    <col min="5625" max="5874" width="9" style="47"/>
    <col min="5875" max="5875" width="5.375" style="47" customWidth="1"/>
    <col min="5876" max="5876" width="12.125" style="47" customWidth="1"/>
    <col min="5877" max="5877" width="48.375" style="47" customWidth="1"/>
    <col min="5878" max="5878" width="5.75" style="47" customWidth="1"/>
    <col min="5879" max="5879" width="8.375" style="47" customWidth="1"/>
    <col min="5880" max="5880" width="15.625" style="47" customWidth="1"/>
    <col min="5881" max="6130" width="9" style="47"/>
    <col min="6131" max="6131" width="5.375" style="47" customWidth="1"/>
    <col min="6132" max="6132" width="12.125" style="47" customWidth="1"/>
    <col min="6133" max="6133" width="48.375" style="47" customWidth="1"/>
    <col min="6134" max="6134" width="5.75" style="47" customWidth="1"/>
    <col min="6135" max="6135" width="8.375" style="47" customWidth="1"/>
    <col min="6136" max="6136" width="15.625" style="47" customWidth="1"/>
    <col min="6137" max="6386" width="9" style="47"/>
    <col min="6387" max="6387" width="5.375" style="47" customWidth="1"/>
    <col min="6388" max="6388" width="12.125" style="47" customWidth="1"/>
    <col min="6389" max="6389" width="48.375" style="47" customWidth="1"/>
    <col min="6390" max="6390" width="5.75" style="47" customWidth="1"/>
    <col min="6391" max="6391" width="8.375" style="47" customWidth="1"/>
    <col min="6392" max="6392" width="15.625" style="47" customWidth="1"/>
    <col min="6393" max="6642" width="9" style="47"/>
    <col min="6643" max="6643" width="5.375" style="47" customWidth="1"/>
    <col min="6644" max="6644" width="12.125" style="47" customWidth="1"/>
    <col min="6645" max="6645" width="48.375" style="47" customWidth="1"/>
    <col min="6646" max="6646" width="5.75" style="47" customWidth="1"/>
    <col min="6647" max="6647" width="8.375" style="47" customWidth="1"/>
    <col min="6648" max="6648" width="15.625" style="47" customWidth="1"/>
    <col min="6649" max="6898" width="9" style="47"/>
    <col min="6899" max="6899" width="5.375" style="47" customWidth="1"/>
    <col min="6900" max="6900" width="12.125" style="47" customWidth="1"/>
    <col min="6901" max="6901" width="48.375" style="47" customWidth="1"/>
    <col min="6902" max="6902" width="5.75" style="47" customWidth="1"/>
    <col min="6903" max="6903" width="8.375" style="47" customWidth="1"/>
    <col min="6904" max="6904" width="15.625" style="47" customWidth="1"/>
    <col min="6905" max="7154" width="9" style="47"/>
    <col min="7155" max="7155" width="5.375" style="47" customWidth="1"/>
    <col min="7156" max="7156" width="12.125" style="47" customWidth="1"/>
    <col min="7157" max="7157" width="48.375" style="47" customWidth="1"/>
    <col min="7158" max="7158" width="5.75" style="47" customWidth="1"/>
    <col min="7159" max="7159" width="8.375" style="47" customWidth="1"/>
    <col min="7160" max="7160" width="15.625" style="47" customWidth="1"/>
    <col min="7161" max="7410" width="9" style="47"/>
    <col min="7411" max="7411" width="5.375" style="47" customWidth="1"/>
    <col min="7412" max="7412" width="12.125" style="47" customWidth="1"/>
    <col min="7413" max="7413" width="48.375" style="47" customWidth="1"/>
    <col min="7414" max="7414" width="5.75" style="47" customWidth="1"/>
    <col min="7415" max="7415" width="8.375" style="47" customWidth="1"/>
    <col min="7416" max="7416" width="15.625" style="47" customWidth="1"/>
    <col min="7417" max="7666" width="9" style="47"/>
    <col min="7667" max="7667" width="5.375" style="47" customWidth="1"/>
    <col min="7668" max="7668" width="12.125" style="47" customWidth="1"/>
    <col min="7669" max="7669" width="48.375" style="47" customWidth="1"/>
    <col min="7670" max="7670" width="5.75" style="47" customWidth="1"/>
    <col min="7671" max="7671" width="8.375" style="47" customWidth="1"/>
    <col min="7672" max="7672" width="15.625" style="47" customWidth="1"/>
    <col min="7673" max="7922" width="9" style="47"/>
    <col min="7923" max="7923" width="5.375" style="47" customWidth="1"/>
    <col min="7924" max="7924" width="12.125" style="47" customWidth="1"/>
    <col min="7925" max="7925" width="48.375" style="47" customWidth="1"/>
    <col min="7926" max="7926" width="5.75" style="47" customWidth="1"/>
    <col min="7927" max="7927" width="8.375" style="47" customWidth="1"/>
    <col min="7928" max="7928" width="15.625" style="47" customWidth="1"/>
    <col min="7929" max="8178" width="9" style="47"/>
    <col min="8179" max="8179" width="5.375" style="47" customWidth="1"/>
    <col min="8180" max="8180" width="12.125" style="47" customWidth="1"/>
    <col min="8181" max="8181" width="48.375" style="47" customWidth="1"/>
    <col min="8182" max="8182" width="5.75" style="47" customWidth="1"/>
    <col min="8183" max="8183" width="8.375" style="47" customWidth="1"/>
    <col min="8184" max="8184" width="15.625" style="47" customWidth="1"/>
    <col min="8185" max="8434" width="9" style="47"/>
    <col min="8435" max="8435" width="5.375" style="47" customWidth="1"/>
    <col min="8436" max="8436" width="12.125" style="47" customWidth="1"/>
    <col min="8437" max="8437" width="48.375" style="47" customWidth="1"/>
    <col min="8438" max="8438" width="5.75" style="47" customWidth="1"/>
    <col min="8439" max="8439" width="8.375" style="47" customWidth="1"/>
    <col min="8440" max="8440" width="15.625" style="47" customWidth="1"/>
    <col min="8441" max="8690" width="9" style="47"/>
    <col min="8691" max="8691" width="5.375" style="47" customWidth="1"/>
    <col min="8692" max="8692" width="12.125" style="47" customWidth="1"/>
    <col min="8693" max="8693" width="48.375" style="47" customWidth="1"/>
    <col min="8694" max="8694" width="5.75" style="47" customWidth="1"/>
    <col min="8695" max="8695" width="8.375" style="47" customWidth="1"/>
    <col min="8696" max="8696" width="15.625" style="47" customWidth="1"/>
    <col min="8697" max="8946" width="9" style="47"/>
    <col min="8947" max="8947" width="5.375" style="47" customWidth="1"/>
    <col min="8948" max="8948" width="12.125" style="47" customWidth="1"/>
    <col min="8949" max="8949" width="48.375" style="47" customWidth="1"/>
    <col min="8950" max="8950" width="5.75" style="47" customWidth="1"/>
    <col min="8951" max="8951" width="8.375" style="47" customWidth="1"/>
    <col min="8952" max="8952" width="15.625" style="47" customWidth="1"/>
    <col min="8953" max="9202" width="9" style="47"/>
    <col min="9203" max="9203" width="5.375" style="47" customWidth="1"/>
    <col min="9204" max="9204" width="12.125" style="47" customWidth="1"/>
    <col min="9205" max="9205" width="48.375" style="47" customWidth="1"/>
    <col min="9206" max="9206" width="5.75" style="47" customWidth="1"/>
    <col min="9207" max="9207" width="8.375" style="47" customWidth="1"/>
    <col min="9208" max="9208" width="15.625" style="47" customWidth="1"/>
    <col min="9209" max="9458" width="9" style="47"/>
    <col min="9459" max="9459" width="5.375" style="47" customWidth="1"/>
    <col min="9460" max="9460" width="12.125" style="47" customWidth="1"/>
    <col min="9461" max="9461" width="48.375" style="47" customWidth="1"/>
    <col min="9462" max="9462" width="5.75" style="47" customWidth="1"/>
    <col min="9463" max="9463" width="8.375" style="47" customWidth="1"/>
    <col min="9464" max="9464" width="15.625" style="47" customWidth="1"/>
    <col min="9465" max="9714" width="9" style="47"/>
    <col min="9715" max="9715" width="5.375" style="47" customWidth="1"/>
    <col min="9716" max="9716" width="12.125" style="47" customWidth="1"/>
    <col min="9717" max="9717" width="48.375" style="47" customWidth="1"/>
    <col min="9718" max="9718" width="5.75" style="47" customWidth="1"/>
    <col min="9719" max="9719" width="8.375" style="47" customWidth="1"/>
    <col min="9720" max="9720" width="15.625" style="47" customWidth="1"/>
    <col min="9721" max="9970" width="9" style="47"/>
    <col min="9971" max="9971" width="5.375" style="47" customWidth="1"/>
    <col min="9972" max="9972" width="12.125" style="47" customWidth="1"/>
    <col min="9973" max="9973" width="48.375" style="47" customWidth="1"/>
    <col min="9974" max="9974" width="5.75" style="47" customWidth="1"/>
    <col min="9975" max="9975" width="8.375" style="47" customWidth="1"/>
    <col min="9976" max="9976" width="15.625" style="47" customWidth="1"/>
    <col min="9977" max="10226" width="9" style="47"/>
    <col min="10227" max="10227" width="5.375" style="47" customWidth="1"/>
    <col min="10228" max="10228" width="12.125" style="47" customWidth="1"/>
    <col min="10229" max="10229" width="48.375" style="47" customWidth="1"/>
    <col min="10230" max="10230" width="5.75" style="47" customWidth="1"/>
    <col min="10231" max="10231" width="8.375" style="47" customWidth="1"/>
    <col min="10232" max="10232" width="15.625" style="47" customWidth="1"/>
    <col min="10233" max="10482" width="9" style="47"/>
    <col min="10483" max="10483" width="5.375" style="47" customWidth="1"/>
    <col min="10484" max="10484" width="12.125" style="47" customWidth="1"/>
    <col min="10485" max="10485" width="48.375" style="47" customWidth="1"/>
    <col min="10486" max="10486" width="5.75" style="47" customWidth="1"/>
    <col min="10487" max="10487" width="8.375" style="47" customWidth="1"/>
    <col min="10488" max="10488" width="15.625" style="47" customWidth="1"/>
    <col min="10489" max="10738" width="9" style="47"/>
    <col min="10739" max="10739" width="5.375" style="47" customWidth="1"/>
    <col min="10740" max="10740" width="12.125" style="47" customWidth="1"/>
    <col min="10741" max="10741" width="48.375" style="47" customWidth="1"/>
    <col min="10742" max="10742" width="5.75" style="47" customWidth="1"/>
    <col min="10743" max="10743" width="8.375" style="47" customWidth="1"/>
    <col min="10744" max="10744" width="15.625" style="47" customWidth="1"/>
    <col min="10745" max="10994" width="9" style="47"/>
    <col min="10995" max="10995" width="5.375" style="47" customWidth="1"/>
    <col min="10996" max="10996" width="12.125" style="47" customWidth="1"/>
    <col min="10997" max="10997" width="48.375" style="47" customWidth="1"/>
    <col min="10998" max="10998" width="5.75" style="47" customWidth="1"/>
    <col min="10999" max="10999" width="8.375" style="47" customWidth="1"/>
    <col min="11000" max="11000" width="15.625" style="47" customWidth="1"/>
    <col min="11001" max="11250" width="9" style="47"/>
    <col min="11251" max="11251" width="5.375" style="47" customWidth="1"/>
    <col min="11252" max="11252" width="12.125" style="47" customWidth="1"/>
    <col min="11253" max="11253" width="48.375" style="47" customWidth="1"/>
    <col min="11254" max="11254" width="5.75" style="47" customWidth="1"/>
    <col min="11255" max="11255" width="8.375" style="47" customWidth="1"/>
    <col min="11256" max="11256" width="15.625" style="47" customWidth="1"/>
    <col min="11257" max="11506" width="9" style="47"/>
    <col min="11507" max="11507" width="5.375" style="47" customWidth="1"/>
    <col min="11508" max="11508" width="12.125" style="47" customWidth="1"/>
    <col min="11509" max="11509" width="48.375" style="47" customWidth="1"/>
    <col min="11510" max="11510" width="5.75" style="47" customWidth="1"/>
    <col min="11511" max="11511" width="8.375" style="47" customWidth="1"/>
    <col min="11512" max="11512" width="15.625" style="47" customWidth="1"/>
    <col min="11513" max="11762" width="9" style="47"/>
    <col min="11763" max="11763" width="5.375" style="47" customWidth="1"/>
    <col min="11764" max="11764" width="12.125" style="47" customWidth="1"/>
    <col min="11765" max="11765" width="48.375" style="47" customWidth="1"/>
    <col min="11766" max="11766" width="5.75" style="47" customWidth="1"/>
    <col min="11767" max="11767" width="8.375" style="47" customWidth="1"/>
    <col min="11768" max="11768" width="15.625" style="47" customWidth="1"/>
    <col min="11769" max="12018" width="9" style="47"/>
    <col min="12019" max="12019" width="5.375" style="47" customWidth="1"/>
    <col min="12020" max="12020" width="12.125" style="47" customWidth="1"/>
    <col min="12021" max="12021" width="48.375" style="47" customWidth="1"/>
    <col min="12022" max="12022" width="5.75" style="47" customWidth="1"/>
    <col min="12023" max="12023" width="8.375" style="47" customWidth="1"/>
    <col min="12024" max="12024" width="15.625" style="47" customWidth="1"/>
    <col min="12025" max="12274" width="9" style="47"/>
    <col min="12275" max="12275" width="5.375" style="47" customWidth="1"/>
    <col min="12276" max="12276" width="12.125" style="47" customWidth="1"/>
    <col min="12277" max="12277" width="48.375" style="47" customWidth="1"/>
    <col min="12278" max="12278" width="5.75" style="47" customWidth="1"/>
    <col min="12279" max="12279" width="8.375" style="47" customWidth="1"/>
    <col min="12280" max="12280" width="15.625" style="47" customWidth="1"/>
    <col min="12281" max="12530" width="9" style="47"/>
    <col min="12531" max="12531" width="5.375" style="47" customWidth="1"/>
    <col min="12532" max="12532" width="12.125" style="47" customWidth="1"/>
    <col min="12533" max="12533" width="48.375" style="47" customWidth="1"/>
    <col min="12534" max="12534" width="5.75" style="47" customWidth="1"/>
    <col min="12535" max="12535" width="8.375" style="47" customWidth="1"/>
    <col min="12536" max="12536" width="15.625" style="47" customWidth="1"/>
    <col min="12537" max="12786" width="9" style="47"/>
    <col min="12787" max="12787" width="5.375" style="47" customWidth="1"/>
    <col min="12788" max="12788" width="12.125" style="47" customWidth="1"/>
    <col min="12789" max="12789" width="48.375" style="47" customWidth="1"/>
    <col min="12790" max="12790" width="5.75" style="47" customWidth="1"/>
    <col min="12791" max="12791" width="8.375" style="47" customWidth="1"/>
    <col min="12792" max="12792" width="15.625" style="47" customWidth="1"/>
    <col min="12793" max="13042" width="9" style="47"/>
    <col min="13043" max="13043" width="5.375" style="47" customWidth="1"/>
    <col min="13044" max="13044" width="12.125" style="47" customWidth="1"/>
    <col min="13045" max="13045" width="48.375" style="47" customWidth="1"/>
    <col min="13046" max="13046" width="5.75" style="47" customWidth="1"/>
    <col min="13047" max="13047" width="8.375" style="47" customWidth="1"/>
    <col min="13048" max="13048" width="15.625" style="47" customWidth="1"/>
    <col min="13049" max="13298" width="9" style="47"/>
    <col min="13299" max="13299" width="5.375" style="47" customWidth="1"/>
    <col min="13300" max="13300" width="12.125" style="47" customWidth="1"/>
    <col min="13301" max="13301" width="48.375" style="47" customWidth="1"/>
    <col min="13302" max="13302" width="5.75" style="47" customWidth="1"/>
    <col min="13303" max="13303" width="8.375" style="47" customWidth="1"/>
    <col min="13304" max="13304" width="15.625" style="47" customWidth="1"/>
    <col min="13305" max="13554" width="9" style="47"/>
    <col min="13555" max="13555" width="5.375" style="47" customWidth="1"/>
    <col min="13556" max="13556" width="12.125" style="47" customWidth="1"/>
    <col min="13557" max="13557" width="48.375" style="47" customWidth="1"/>
    <col min="13558" max="13558" width="5.75" style="47" customWidth="1"/>
    <col min="13559" max="13559" width="8.375" style="47" customWidth="1"/>
    <col min="13560" max="13560" width="15.625" style="47" customWidth="1"/>
    <col min="13561" max="13810" width="9" style="47"/>
    <col min="13811" max="13811" width="5.375" style="47" customWidth="1"/>
    <col min="13812" max="13812" width="12.125" style="47" customWidth="1"/>
    <col min="13813" max="13813" width="48.375" style="47" customWidth="1"/>
    <col min="13814" max="13814" width="5.75" style="47" customWidth="1"/>
    <col min="13815" max="13815" width="8.375" style="47" customWidth="1"/>
    <col min="13816" max="13816" width="15.625" style="47" customWidth="1"/>
    <col min="13817" max="14066" width="9" style="47"/>
    <col min="14067" max="14067" width="5.375" style="47" customWidth="1"/>
    <col min="14068" max="14068" width="12.125" style="47" customWidth="1"/>
    <col min="14069" max="14069" width="48.375" style="47" customWidth="1"/>
    <col min="14070" max="14070" width="5.75" style="47" customWidth="1"/>
    <col min="14071" max="14071" width="8.375" style="47" customWidth="1"/>
    <col min="14072" max="14072" width="15.625" style="47" customWidth="1"/>
    <col min="14073" max="14322" width="9" style="47"/>
    <col min="14323" max="14323" width="5.375" style="47" customWidth="1"/>
    <col min="14324" max="14324" width="12.125" style="47" customWidth="1"/>
    <col min="14325" max="14325" width="48.375" style="47" customWidth="1"/>
    <col min="14326" max="14326" width="5.75" style="47" customWidth="1"/>
    <col min="14327" max="14327" width="8.375" style="47" customWidth="1"/>
    <col min="14328" max="14328" width="15.625" style="47" customWidth="1"/>
    <col min="14329" max="14578" width="9" style="47"/>
    <col min="14579" max="14579" width="5.375" style="47" customWidth="1"/>
    <col min="14580" max="14580" width="12.125" style="47" customWidth="1"/>
    <col min="14581" max="14581" width="48.375" style="47" customWidth="1"/>
    <col min="14582" max="14582" width="5.75" style="47" customWidth="1"/>
    <col min="14583" max="14583" width="8.375" style="47" customWidth="1"/>
    <col min="14584" max="14584" width="15.625" style="47" customWidth="1"/>
    <col min="14585" max="14834" width="9" style="47"/>
    <col min="14835" max="14835" width="5.375" style="47" customWidth="1"/>
    <col min="14836" max="14836" width="12.125" style="47" customWidth="1"/>
    <col min="14837" max="14837" width="48.375" style="47" customWidth="1"/>
    <col min="14838" max="14838" width="5.75" style="47" customWidth="1"/>
    <col min="14839" max="14839" width="8.375" style="47" customWidth="1"/>
    <col min="14840" max="14840" width="15.625" style="47" customWidth="1"/>
    <col min="14841" max="15090" width="9" style="47"/>
    <col min="15091" max="15091" width="5.375" style="47" customWidth="1"/>
    <col min="15092" max="15092" width="12.125" style="47" customWidth="1"/>
    <col min="15093" max="15093" width="48.375" style="47" customWidth="1"/>
    <col min="15094" max="15094" width="5.75" style="47" customWidth="1"/>
    <col min="15095" max="15095" width="8.375" style="47" customWidth="1"/>
    <col min="15096" max="15096" width="15.625" style="47" customWidth="1"/>
    <col min="15097" max="15346" width="9" style="47"/>
    <col min="15347" max="15347" width="5.375" style="47" customWidth="1"/>
    <col min="15348" max="15348" width="12.125" style="47" customWidth="1"/>
    <col min="15349" max="15349" width="48.375" style="47" customWidth="1"/>
    <col min="15350" max="15350" width="5.75" style="47" customWidth="1"/>
    <col min="15351" max="15351" width="8.375" style="47" customWidth="1"/>
    <col min="15352" max="15352" width="15.625" style="47" customWidth="1"/>
    <col min="15353" max="15602" width="9" style="47"/>
    <col min="15603" max="15603" width="5.375" style="47" customWidth="1"/>
    <col min="15604" max="15604" width="12.125" style="47" customWidth="1"/>
    <col min="15605" max="15605" width="48.375" style="47" customWidth="1"/>
    <col min="15606" max="15606" width="5.75" style="47" customWidth="1"/>
    <col min="15607" max="15607" width="8.375" style="47" customWidth="1"/>
    <col min="15608" max="15608" width="15.625" style="47" customWidth="1"/>
    <col min="15609" max="15858" width="9" style="47"/>
    <col min="15859" max="15859" width="5.375" style="47" customWidth="1"/>
    <col min="15860" max="15860" width="12.125" style="47" customWidth="1"/>
    <col min="15861" max="15861" width="48.375" style="47" customWidth="1"/>
    <col min="15862" max="15862" width="5.75" style="47" customWidth="1"/>
    <col min="15863" max="15863" width="8.375" style="47" customWidth="1"/>
    <col min="15864" max="15864" width="15.625" style="47" customWidth="1"/>
    <col min="15865" max="16114" width="9" style="47"/>
    <col min="16115" max="16115" width="5.375" style="47" customWidth="1"/>
    <col min="16116" max="16116" width="12.125" style="47" customWidth="1"/>
    <col min="16117" max="16117" width="48.375" style="47" customWidth="1"/>
    <col min="16118" max="16118" width="5.75" style="47" customWidth="1"/>
    <col min="16119" max="16119" width="8.375" style="47" customWidth="1"/>
    <col min="16120" max="16120" width="15.625" style="47" customWidth="1"/>
    <col min="16121" max="16384" width="9" style="47"/>
  </cols>
  <sheetData>
    <row r="1" spans="1:7" s="51" customFormat="1" ht="25.5">
      <c r="A1" s="193" t="s">
        <v>0</v>
      </c>
      <c r="B1" s="194"/>
      <c r="C1" s="194"/>
      <c r="D1" s="194"/>
      <c r="E1" s="194"/>
      <c r="F1" s="194"/>
      <c r="G1" s="195"/>
    </row>
    <row r="2" spans="1:7" s="51" customFormat="1" ht="28.5" customHeight="1">
      <c r="A2" s="253" t="s">
        <v>280</v>
      </c>
      <c r="B2" s="254"/>
      <c r="C2" s="254"/>
      <c r="D2" s="254"/>
      <c r="E2" s="254"/>
      <c r="F2" s="254"/>
      <c r="G2" s="255"/>
    </row>
    <row r="3" spans="1:7" s="51" customFormat="1" ht="45" customHeight="1" thickBot="1">
      <c r="A3" s="256" t="s">
        <v>271</v>
      </c>
      <c r="B3" s="257"/>
      <c r="C3" s="257"/>
      <c r="D3" s="257"/>
      <c r="E3" s="257"/>
      <c r="F3" s="257"/>
      <c r="G3" s="258"/>
    </row>
    <row r="4" spans="1:7" s="51" customFormat="1" ht="18.75" customHeight="1" thickBot="1">
      <c r="A4" s="53"/>
      <c r="B4" s="53"/>
      <c r="C4" s="54"/>
      <c r="D4" s="56"/>
      <c r="E4" s="55"/>
      <c r="F4" s="57"/>
      <c r="G4" s="57"/>
    </row>
    <row r="5" spans="1:7" s="59" customFormat="1" ht="31.5">
      <c r="A5" s="243" t="s">
        <v>1</v>
      </c>
      <c r="B5" s="58" t="s">
        <v>2</v>
      </c>
      <c r="C5" s="245" t="s">
        <v>3</v>
      </c>
      <c r="D5" s="243" t="s">
        <v>4</v>
      </c>
      <c r="E5" s="243" t="s">
        <v>5</v>
      </c>
      <c r="F5" s="247" t="s">
        <v>6</v>
      </c>
      <c r="G5" s="247" t="s">
        <v>7</v>
      </c>
    </row>
    <row r="6" spans="1:7" s="59" customFormat="1" ht="15" customHeight="1" thickBot="1">
      <c r="A6" s="244"/>
      <c r="B6" s="60" t="s">
        <v>8</v>
      </c>
      <c r="C6" s="246"/>
      <c r="D6" s="244"/>
      <c r="E6" s="244"/>
      <c r="F6" s="248"/>
      <c r="G6" s="248"/>
    </row>
    <row r="7" spans="1:7" s="52" customFormat="1" ht="16.5" thickBot="1">
      <c r="A7" s="61">
        <v>1</v>
      </c>
      <c r="B7" s="62">
        <v>2</v>
      </c>
      <c r="C7" s="62">
        <v>3</v>
      </c>
      <c r="D7" s="62">
        <v>5</v>
      </c>
      <c r="E7" s="62">
        <v>4</v>
      </c>
      <c r="F7" s="62">
        <v>6</v>
      </c>
      <c r="G7" s="62">
        <v>7</v>
      </c>
    </row>
    <row r="8" spans="1:7" s="94" customFormat="1" ht="24" customHeight="1">
      <c r="A8" s="111" t="s">
        <v>9</v>
      </c>
      <c r="B8" s="250" t="s">
        <v>283</v>
      </c>
      <c r="C8" s="251"/>
      <c r="D8" s="251"/>
      <c r="E8" s="251"/>
      <c r="F8" s="252"/>
      <c r="G8" s="116"/>
    </row>
    <row r="9" spans="1:7" s="76" customFormat="1" ht="45.75" customHeight="1">
      <c r="A9" s="84">
        <v>1</v>
      </c>
      <c r="B9" s="70" t="s">
        <v>260</v>
      </c>
      <c r="C9" s="70" t="s">
        <v>284</v>
      </c>
      <c r="D9" s="101">
        <v>1052.8</v>
      </c>
      <c r="E9" s="75" t="s">
        <v>261</v>
      </c>
      <c r="F9" s="113"/>
      <c r="G9" s="108" t="str">
        <f t="shared" ref="G9:G20" si="0">IF(ROUND(D9*F9,2)=0," ",ROUND(D9*F9,2))</f>
        <v xml:space="preserve"> </v>
      </c>
    </row>
    <row r="10" spans="1:7" s="76" customFormat="1" ht="31.5" customHeight="1">
      <c r="A10" s="84">
        <v>2</v>
      </c>
      <c r="B10" s="70" t="s">
        <v>260</v>
      </c>
      <c r="C10" s="16" t="s">
        <v>27</v>
      </c>
      <c r="D10" s="98">
        <v>40.6</v>
      </c>
      <c r="E10" s="17" t="s">
        <v>18</v>
      </c>
      <c r="F10" s="113"/>
      <c r="G10" s="108" t="str">
        <f t="shared" si="0"/>
        <v xml:space="preserve"> </v>
      </c>
    </row>
    <row r="11" spans="1:7" s="76" customFormat="1" ht="31.5" customHeight="1">
      <c r="A11" s="84">
        <v>3</v>
      </c>
      <c r="B11" s="70" t="s">
        <v>260</v>
      </c>
      <c r="C11" s="70" t="s">
        <v>286</v>
      </c>
      <c r="D11" s="98">
        <v>22.5</v>
      </c>
      <c r="E11" s="17" t="s">
        <v>30</v>
      </c>
      <c r="F11" s="113"/>
      <c r="G11" s="108" t="str">
        <f t="shared" si="0"/>
        <v xml:space="preserve"> </v>
      </c>
    </row>
    <row r="12" spans="1:7" s="76" customFormat="1" ht="30" customHeight="1">
      <c r="A12" s="84">
        <v>4</v>
      </c>
      <c r="B12" s="70" t="s">
        <v>260</v>
      </c>
      <c r="C12" s="70" t="s">
        <v>205</v>
      </c>
      <c r="D12" s="101">
        <v>248</v>
      </c>
      <c r="E12" s="75" t="s">
        <v>30</v>
      </c>
      <c r="F12" s="113"/>
      <c r="G12" s="108" t="str">
        <f t="shared" si="0"/>
        <v xml:space="preserve"> </v>
      </c>
    </row>
    <row r="13" spans="1:7" s="76" customFormat="1" ht="30" customHeight="1">
      <c r="A13" s="84">
        <v>5</v>
      </c>
      <c r="B13" s="70" t="s">
        <v>260</v>
      </c>
      <c r="C13" s="70" t="s">
        <v>281</v>
      </c>
      <c r="D13" s="101">
        <v>48</v>
      </c>
      <c r="E13" s="75" t="s">
        <v>30</v>
      </c>
      <c r="F13" s="113"/>
      <c r="G13" s="108" t="str">
        <f t="shared" si="0"/>
        <v xml:space="preserve"> </v>
      </c>
    </row>
    <row r="14" spans="1:7" s="76" customFormat="1" ht="36.75" customHeight="1">
      <c r="A14" s="84">
        <v>6</v>
      </c>
      <c r="B14" s="70" t="s">
        <v>260</v>
      </c>
      <c r="C14" s="70" t="s">
        <v>345</v>
      </c>
      <c r="D14" s="101">
        <v>12</v>
      </c>
      <c r="E14" s="75" t="s">
        <v>72</v>
      </c>
      <c r="F14" s="113"/>
      <c r="G14" s="108" t="str">
        <f t="shared" si="0"/>
        <v xml:space="preserve"> </v>
      </c>
    </row>
    <row r="15" spans="1:7" s="76" customFormat="1" ht="36.75" customHeight="1">
      <c r="A15" s="84">
        <v>7</v>
      </c>
      <c r="B15" s="70" t="s">
        <v>260</v>
      </c>
      <c r="C15" s="70" t="s">
        <v>347</v>
      </c>
      <c r="D15" s="101">
        <v>8</v>
      </c>
      <c r="E15" s="75" t="s">
        <v>72</v>
      </c>
      <c r="F15" s="113"/>
      <c r="G15" s="108" t="str">
        <f t="shared" si="0"/>
        <v xml:space="preserve"> </v>
      </c>
    </row>
    <row r="16" spans="1:7" s="76" customFormat="1" ht="38.25" customHeight="1">
      <c r="A16" s="84">
        <v>8</v>
      </c>
      <c r="B16" s="70" t="s">
        <v>260</v>
      </c>
      <c r="C16" s="70" t="s">
        <v>346</v>
      </c>
      <c r="D16" s="101">
        <v>8</v>
      </c>
      <c r="E16" s="75" t="s">
        <v>33</v>
      </c>
      <c r="F16" s="113"/>
      <c r="G16" s="108" t="str">
        <f t="shared" si="0"/>
        <v xml:space="preserve"> </v>
      </c>
    </row>
    <row r="17" spans="1:7" s="76" customFormat="1" ht="45.75" customHeight="1">
      <c r="A17" s="84">
        <v>9</v>
      </c>
      <c r="B17" s="70" t="s">
        <v>260</v>
      </c>
      <c r="C17" s="16" t="s">
        <v>285</v>
      </c>
      <c r="D17" s="98">
        <v>927.6</v>
      </c>
      <c r="E17" s="75" t="s">
        <v>18</v>
      </c>
      <c r="F17" s="113"/>
      <c r="G17" s="108" t="str">
        <f t="shared" si="0"/>
        <v xml:space="preserve"> </v>
      </c>
    </row>
    <row r="18" spans="1:7" s="76" customFormat="1" ht="56.25" customHeight="1">
      <c r="A18" s="84">
        <v>10</v>
      </c>
      <c r="B18" s="70" t="s">
        <v>260</v>
      </c>
      <c r="C18" s="16" t="s">
        <v>344</v>
      </c>
      <c r="D18" s="98">
        <f>D17</f>
        <v>927.6</v>
      </c>
      <c r="E18" s="17" t="s">
        <v>18</v>
      </c>
      <c r="F18" s="113"/>
      <c r="G18" s="108" t="str">
        <f t="shared" si="0"/>
        <v xml:space="preserve"> </v>
      </c>
    </row>
    <row r="19" spans="1:7" s="76" customFormat="1" ht="37.5" customHeight="1">
      <c r="A19" s="84">
        <v>11</v>
      </c>
      <c r="B19" s="70" t="s">
        <v>260</v>
      </c>
      <c r="C19" s="103" t="s">
        <v>329</v>
      </c>
      <c r="D19" s="98">
        <v>1</v>
      </c>
      <c r="E19" s="17" t="s">
        <v>33</v>
      </c>
      <c r="F19" s="113"/>
      <c r="G19" s="108" t="str">
        <f t="shared" si="0"/>
        <v xml:space="preserve"> </v>
      </c>
    </row>
    <row r="20" spans="1:7" s="76" customFormat="1" ht="37.5" customHeight="1">
      <c r="A20" s="84">
        <v>12</v>
      </c>
      <c r="B20" s="70" t="s">
        <v>260</v>
      </c>
      <c r="C20" s="16" t="s">
        <v>350</v>
      </c>
      <c r="D20" s="98">
        <v>10</v>
      </c>
      <c r="E20" s="17" t="s">
        <v>33</v>
      </c>
      <c r="F20" s="113"/>
      <c r="G20" s="108" t="str">
        <f t="shared" si="0"/>
        <v xml:space="preserve"> </v>
      </c>
    </row>
    <row r="21" spans="1:7" s="76" customFormat="1" ht="30" customHeight="1">
      <c r="A21" s="202"/>
      <c r="B21" s="203"/>
      <c r="C21" s="203"/>
      <c r="D21" s="203"/>
      <c r="E21" s="204"/>
      <c r="F21" s="19" t="s">
        <v>22</v>
      </c>
      <c r="G21" s="109" t="str">
        <f>IF(SUM(G9:G20)=0,"",SUM(G9:G20))</f>
        <v/>
      </c>
    </row>
    <row r="22" spans="1:7" s="76" customFormat="1" ht="30" customHeight="1">
      <c r="A22" s="117" t="s">
        <v>23</v>
      </c>
      <c r="B22" s="249" t="s">
        <v>282</v>
      </c>
      <c r="C22" s="249"/>
      <c r="D22" s="249"/>
      <c r="E22" s="249"/>
      <c r="F22" s="249"/>
      <c r="G22" s="86"/>
    </row>
    <row r="23" spans="1:7" s="76" customFormat="1" ht="42.75" customHeight="1">
      <c r="A23" s="84">
        <v>13</v>
      </c>
      <c r="B23" s="70" t="s">
        <v>262</v>
      </c>
      <c r="C23" s="70" t="s">
        <v>231</v>
      </c>
      <c r="D23" s="101">
        <v>1105</v>
      </c>
      <c r="E23" s="75" t="s">
        <v>220</v>
      </c>
      <c r="F23" s="113"/>
      <c r="G23" s="108" t="str">
        <f t="shared" ref="G23:G29" si="1">IF(ROUND(D23*F23,2)=0," ",ROUND(D23*F23,2))</f>
        <v xml:space="preserve"> </v>
      </c>
    </row>
    <row r="24" spans="1:7" s="76" customFormat="1" ht="45.75" customHeight="1">
      <c r="A24" s="84">
        <v>14</v>
      </c>
      <c r="B24" s="70" t="s">
        <v>262</v>
      </c>
      <c r="C24" s="70" t="s">
        <v>349</v>
      </c>
      <c r="D24" s="101">
        <v>76.599999999999994</v>
      </c>
      <c r="E24" s="75" t="s">
        <v>220</v>
      </c>
      <c r="F24" s="113"/>
      <c r="G24" s="108" t="str">
        <f t="shared" si="1"/>
        <v xml:space="preserve"> </v>
      </c>
    </row>
    <row r="25" spans="1:7" s="76" customFormat="1" ht="33" customHeight="1">
      <c r="A25" s="84">
        <v>15</v>
      </c>
      <c r="B25" s="70" t="s">
        <v>262</v>
      </c>
      <c r="C25" s="70" t="s">
        <v>348</v>
      </c>
      <c r="D25" s="101">
        <v>383</v>
      </c>
      <c r="E25" s="75" t="s">
        <v>220</v>
      </c>
      <c r="F25" s="113"/>
      <c r="G25" s="108" t="str">
        <f t="shared" si="1"/>
        <v xml:space="preserve"> </v>
      </c>
    </row>
    <row r="26" spans="1:7" s="76" customFormat="1" ht="37.5" customHeight="1">
      <c r="A26" s="84">
        <v>16</v>
      </c>
      <c r="B26" s="70" t="s">
        <v>262</v>
      </c>
      <c r="C26" s="70" t="s">
        <v>234</v>
      </c>
      <c r="D26" s="101">
        <v>635</v>
      </c>
      <c r="E26" s="75" t="s">
        <v>15</v>
      </c>
      <c r="F26" s="113"/>
      <c r="G26" s="108" t="str">
        <f t="shared" si="1"/>
        <v xml:space="preserve"> </v>
      </c>
    </row>
    <row r="27" spans="1:7" s="76" customFormat="1" ht="37.5" customHeight="1">
      <c r="A27" s="84">
        <v>17</v>
      </c>
      <c r="B27" s="70" t="s">
        <v>262</v>
      </c>
      <c r="C27" s="70" t="s">
        <v>235</v>
      </c>
      <c r="D27" s="101">
        <v>635</v>
      </c>
      <c r="E27" s="75" t="s">
        <v>236</v>
      </c>
      <c r="F27" s="113"/>
      <c r="G27" s="108" t="str">
        <f t="shared" si="1"/>
        <v xml:space="preserve"> </v>
      </c>
    </row>
    <row r="28" spans="1:7" s="76" customFormat="1" ht="30" customHeight="1">
      <c r="A28" s="84">
        <v>18</v>
      </c>
      <c r="B28" s="70" t="s">
        <v>262</v>
      </c>
      <c r="C28" s="70" t="s">
        <v>237</v>
      </c>
      <c r="D28" s="101">
        <v>63.5</v>
      </c>
      <c r="E28" s="75" t="s">
        <v>220</v>
      </c>
      <c r="F28" s="113"/>
      <c r="G28" s="108" t="str">
        <f t="shared" si="1"/>
        <v xml:space="preserve"> </v>
      </c>
    </row>
    <row r="29" spans="1:7" s="76" customFormat="1" ht="36.75" customHeight="1">
      <c r="A29" s="84">
        <v>19</v>
      </c>
      <c r="B29" s="70" t="s">
        <v>262</v>
      </c>
      <c r="C29" s="70" t="s">
        <v>238</v>
      </c>
      <c r="D29" s="101">
        <v>63.5</v>
      </c>
      <c r="E29" s="75" t="s">
        <v>220</v>
      </c>
      <c r="F29" s="113"/>
      <c r="G29" s="108" t="str">
        <f t="shared" si="1"/>
        <v xml:space="preserve"> </v>
      </c>
    </row>
    <row r="30" spans="1:7" s="76" customFormat="1" ht="30" customHeight="1" thickBot="1">
      <c r="A30" s="202"/>
      <c r="B30" s="203"/>
      <c r="C30" s="203"/>
      <c r="D30" s="203"/>
      <c r="E30" s="204"/>
      <c r="F30" s="19" t="s">
        <v>22</v>
      </c>
      <c r="G30" s="109" t="str">
        <f>IF(SUM(G23:G29)=0,"",SUM(G23:G29))</f>
        <v/>
      </c>
    </row>
    <row r="31" spans="1:7" s="76" customFormat="1" ht="31.5" customHeight="1" thickBot="1">
      <c r="A31" s="235" t="s">
        <v>56</v>
      </c>
      <c r="B31" s="236"/>
      <c r="C31" s="236"/>
      <c r="D31" s="236"/>
      <c r="E31" s="236"/>
      <c r="F31" s="236"/>
      <c r="G31" s="114" t="str">
        <f>IF(SUM(G21,G30)=0,"",SUM(G21,G30))</f>
        <v/>
      </c>
    </row>
    <row r="32" spans="1:7" s="76" customFormat="1" ht="30" customHeight="1">
      <c r="A32" s="77"/>
      <c r="B32" s="77"/>
      <c r="C32" s="77"/>
      <c r="D32" s="78"/>
      <c r="E32" s="79"/>
      <c r="F32" s="77"/>
      <c r="G32" s="77"/>
    </row>
    <row r="33" spans="1:7" s="76" customFormat="1" ht="25.5" customHeight="1">
      <c r="A33" s="77"/>
      <c r="B33" s="77"/>
      <c r="C33" s="77"/>
      <c r="D33" s="78"/>
      <c r="E33" s="79"/>
      <c r="F33" s="77"/>
      <c r="G33" s="77"/>
    </row>
    <row r="34" spans="1:7" s="76" customFormat="1" ht="30" customHeight="1">
      <c r="D34" s="80"/>
      <c r="E34" s="81"/>
    </row>
    <row r="35" spans="1:7" s="76" customFormat="1" ht="30" customHeight="1">
      <c r="D35" s="80"/>
      <c r="E35" s="81"/>
    </row>
    <row r="36" spans="1:7" s="76" customFormat="1" ht="30" customHeight="1">
      <c r="A36" s="47"/>
      <c r="B36" s="47"/>
      <c r="C36" s="47"/>
      <c r="D36" s="49"/>
      <c r="E36" s="48"/>
      <c r="F36" s="47"/>
      <c r="G36" s="47"/>
    </row>
    <row r="37" spans="1:7" s="76" customFormat="1" ht="30" customHeight="1">
      <c r="A37" s="47"/>
      <c r="B37" s="47"/>
      <c r="C37" s="47"/>
      <c r="D37" s="49"/>
      <c r="E37" s="48"/>
      <c r="F37" s="47"/>
      <c r="G37" s="47"/>
    </row>
    <row r="38" spans="1:7" s="76" customFormat="1" ht="30" customHeight="1">
      <c r="A38" s="47"/>
      <c r="B38" s="47"/>
      <c r="C38" s="47"/>
      <c r="D38" s="49"/>
      <c r="E38" s="48"/>
      <c r="F38" s="47"/>
      <c r="G38" s="47"/>
    </row>
  </sheetData>
  <sheetProtection password="C714" sheet="1" objects="1" scenarios="1"/>
  <customSheetViews>
    <customSheetView guid="{884A1504-D651-461D-833F-5291DE2AB5FB}" showPageBreaks="1" fitToPage="1" printArea="1" topLeftCell="A9">
      <selection activeCell="J17" sqref="J17"/>
      <pageMargins left="0.9055118110236221" right="0.59055118110236227" top="0.61" bottom="0.65" header="0.31496062992125984" footer="0.31496062992125984"/>
      <pageSetup paperSize="9" scale="74" orientation="portrait" r:id="rId1"/>
      <headerFooter>
        <oddFooter>Strona &amp;P z &amp;N</oddFooter>
      </headerFooter>
    </customSheetView>
  </customSheetViews>
  <mergeCells count="14">
    <mergeCell ref="A1:G1"/>
    <mergeCell ref="A2:G2"/>
    <mergeCell ref="A3:G3"/>
    <mergeCell ref="A5:A6"/>
    <mergeCell ref="C5:C6"/>
    <mergeCell ref="D5:D6"/>
    <mergeCell ref="E5:E6"/>
    <mergeCell ref="F5:F6"/>
    <mergeCell ref="G5:G6"/>
    <mergeCell ref="B22:F22"/>
    <mergeCell ref="A30:E30"/>
    <mergeCell ref="A31:F31"/>
    <mergeCell ref="B8:F8"/>
    <mergeCell ref="A21:E21"/>
  </mergeCells>
  <pageMargins left="0.9055118110236221" right="0.5" top="0.61" bottom="0.65" header="0.31496062992125984" footer="0.31496062992125984"/>
  <pageSetup paperSize="9" scale="73" orientation="portrait" r:id="rId2"/>
  <headerFooter>
    <oddFooter>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7"/>
  <sheetViews>
    <sheetView zoomScale="112" zoomScaleNormal="112" workbookViewId="0">
      <selection activeCell="F9" sqref="F9"/>
    </sheetView>
  </sheetViews>
  <sheetFormatPr defaultRowHeight="12.75"/>
  <cols>
    <col min="1" max="1" width="3.125" style="47" customWidth="1"/>
    <col min="2" max="2" width="9.5" style="47" customWidth="1"/>
    <col min="3" max="3" width="48.375" style="47" customWidth="1"/>
    <col min="4" max="4" width="8.375" style="48" customWidth="1"/>
    <col min="5" max="5" width="5.75" style="48" customWidth="1"/>
    <col min="6" max="6" width="10.875" style="47" customWidth="1"/>
    <col min="7" max="7" width="16.75" style="47" customWidth="1"/>
    <col min="8" max="253" width="9" style="47"/>
    <col min="254" max="254" width="5.375" style="47" customWidth="1"/>
    <col min="255" max="255" width="12.125" style="47" customWidth="1"/>
    <col min="256" max="256" width="48.375" style="47" customWidth="1"/>
    <col min="257" max="257" width="5.75" style="47" customWidth="1"/>
    <col min="258" max="258" width="8.375" style="47" customWidth="1"/>
    <col min="259" max="259" width="15.625" style="47" customWidth="1"/>
    <col min="260" max="509" width="9" style="47"/>
    <col min="510" max="510" width="5.375" style="47" customWidth="1"/>
    <col min="511" max="511" width="12.125" style="47" customWidth="1"/>
    <col min="512" max="512" width="48.375" style="47" customWidth="1"/>
    <col min="513" max="513" width="5.75" style="47" customWidth="1"/>
    <col min="514" max="514" width="8.375" style="47" customWidth="1"/>
    <col min="515" max="515" width="15.625" style="47" customWidth="1"/>
    <col min="516" max="765" width="9" style="47"/>
    <col min="766" max="766" width="5.375" style="47" customWidth="1"/>
    <col min="767" max="767" width="12.125" style="47" customWidth="1"/>
    <col min="768" max="768" width="48.375" style="47" customWidth="1"/>
    <col min="769" max="769" width="5.75" style="47" customWidth="1"/>
    <col min="770" max="770" width="8.375" style="47" customWidth="1"/>
    <col min="771" max="771" width="15.625" style="47" customWidth="1"/>
    <col min="772" max="1021" width="9" style="47"/>
    <col min="1022" max="1022" width="5.375" style="47" customWidth="1"/>
    <col min="1023" max="1023" width="12.125" style="47" customWidth="1"/>
    <col min="1024" max="1024" width="48.375" style="47" customWidth="1"/>
    <col min="1025" max="1025" width="5.75" style="47" customWidth="1"/>
    <col min="1026" max="1026" width="8.375" style="47" customWidth="1"/>
    <col min="1027" max="1027" width="15.625" style="47" customWidth="1"/>
    <col min="1028" max="1277" width="9" style="47"/>
    <col min="1278" max="1278" width="5.375" style="47" customWidth="1"/>
    <col min="1279" max="1279" width="12.125" style="47" customWidth="1"/>
    <col min="1280" max="1280" width="48.375" style="47" customWidth="1"/>
    <col min="1281" max="1281" width="5.75" style="47" customWidth="1"/>
    <col min="1282" max="1282" width="8.375" style="47" customWidth="1"/>
    <col min="1283" max="1283" width="15.625" style="47" customWidth="1"/>
    <col min="1284" max="1533" width="9" style="47"/>
    <col min="1534" max="1534" width="5.375" style="47" customWidth="1"/>
    <col min="1535" max="1535" width="12.125" style="47" customWidth="1"/>
    <col min="1536" max="1536" width="48.375" style="47" customWidth="1"/>
    <col min="1537" max="1537" width="5.75" style="47" customWidth="1"/>
    <col min="1538" max="1538" width="8.375" style="47" customWidth="1"/>
    <col min="1539" max="1539" width="15.625" style="47" customWidth="1"/>
    <col min="1540" max="1789" width="9" style="47"/>
    <col min="1790" max="1790" width="5.375" style="47" customWidth="1"/>
    <col min="1791" max="1791" width="12.125" style="47" customWidth="1"/>
    <col min="1792" max="1792" width="48.375" style="47" customWidth="1"/>
    <col min="1793" max="1793" width="5.75" style="47" customWidth="1"/>
    <col min="1794" max="1794" width="8.375" style="47" customWidth="1"/>
    <col min="1795" max="1795" width="15.625" style="47" customWidth="1"/>
    <col min="1796" max="2045" width="9" style="47"/>
    <col min="2046" max="2046" width="5.375" style="47" customWidth="1"/>
    <col min="2047" max="2047" width="12.125" style="47" customWidth="1"/>
    <col min="2048" max="2048" width="48.375" style="47" customWidth="1"/>
    <col min="2049" max="2049" width="5.75" style="47" customWidth="1"/>
    <col min="2050" max="2050" width="8.375" style="47" customWidth="1"/>
    <col min="2051" max="2051" width="15.625" style="47" customWidth="1"/>
    <col min="2052" max="2301" width="9" style="47"/>
    <col min="2302" max="2302" width="5.375" style="47" customWidth="1"/>
    <col min="2303" max="2303" width="12.125" style="47" customWidth="1"/>
    <col min="2304" max="2304" width="48.375" style="47" customWidth="1"/>
    <col min="2305" max="2305" width="5.75" style="47" customWidth="1"/>
    <col min="2306" max="2306" width="8.375" style="47" customWidth="1"/>
    <col min="2307" max="2307" width="15.625" style="47" customWidth="1"/>
    <col min="2308" max="2557" width="9" style="47"/>
    <col min="2558" max="2558" width="5.375" style="47" customWidth="1"/>
    <col min="2559" max="2559" width="12.125" style="47" customWidth="1"/>
    <col min="2560" max="2560" width="48.375" style="47" customWidth="1"/>
    <col min="2561" max="2561" width="5.75" style="47" customWidth="1"/>
    <col min="2562" max="2562" width="8.375" style="47" customWidth="1"/>
    <col min="2563" max="2563" width="15.625" style="47" customWidth="1"/>
    <col min="2564" max="2813" width="9" style="47"/>
    <col min="2814" max="2814" width="5.375" style="47" customWidth="1"/>
    <col min="2815" max="2815" width="12.125" style="47" customWidth="1"/>
    <col min="2816" max="2816" width="48.375" style="47" customWidth="1"/>
    <col min="2817" max="2817" width="5.75" style="47" customWidth="1"/>
    <col min="2818" max="2818" width="8.375" style="47" customWidth="1"/>
    <col min="2819" max="2819" width="15.625" style="47" customWidth="1"/>
    <col min="2820" max="3069" width="9" style="47"/>
    <col min="3070" max="3070" width="5.375" style="47" customWidth="1"/>
    <col min="3071" max="3071" width="12.125" style="47" customWidth="1"/>
    <col min="3072" max="3072" width="48.375" style="47" customWidth="1"/>
    <col min="3073" max="3073" width="5.75" style="47" customWidth="1"/>
    <col min="3074" max="3074" width="8.375" style="47" customWidth="1"/>
    <col min="3075" max="3075" width="15.625" style="47" customWidth="1"/>
    <col min="3076" max="3325" width="9" style="47"/>
    <col min="3326" max="3326" width="5.375" style="47" customWidth="1"/>
    <col min="3327" max="3327" width="12.125" style="47" customWidth="1"/>
    <col min="3328" max="3328" width="48.375" style="47" customWidth="1"/>
    <col min="3329" max="3329" width="5.75" style="47" customWidth="1"/>
    <col min="3330" max="3330" width="8.375" style="47" customWidth="1"/>
    <col min="3331" max="3331" width="15.625" style="47" customWidth="1"/>
    <col min="3332" max="3581" width="9" style="47"/>
    <col min="3582" max="3582" width="5.375" style="47" customWidth="1"/>
    <col min="3583" max="3583" width="12.125" style="47" customWidth="1"/>
    <col min="3584" max="3584" width="48.375" style="47" customWidth="1"/>
    <col min="3585" max="3585" width="5.75" style="47" customWidth="1"/>
    <col min="3586" max="3586" width="8.375" style="47" customWidth="1"/>
    <col min="3587" max="3587" width="15.625" style="47" customWidth="1"/>
    <col min="3588" max="3837" width="9" style="47"/>
    <col min="3838" max="3838" width="5.375" style="47" customWidth="1"/>
    <col min="3839" max="3839" width="12.125" style="47" customWidth="1"/>
    <col min="3840" max="3840" width="48.375" style="47" customWidth="1"/>
    <col min="3841" max="3841" width="5.75" style="47" customWidth="1"/>
    <col min="3842" max="3842" width="8.375" style="47" customWidth="1"/>
    <col min="3843" max="3843" width="15.625" style="47" customWidth="1"/>
    <col min="3844" max="4093" width="9" style="47"/>
    <col min="4094" max="4094" width="5.375" style="47" customWidth="1"/>
    <col min="4095" max="4095" width="12.125" style="47" customWidth="1"/>
    <col min="4096" max="4096" width="48.375" style="47" customWidth="1"/>
    <col min="4097" max="4097" width="5.75" style="47" customWidth="1"/>
    <col min="4098" max="4098" width="8.375" style="47" customWidth="1"/>
    <col min="4099" max="4099" width="15.625" style="47" customWidth="1"/>
    <col min="4100" max="4349" width="9" style="47"/>
    <col min="4350" max="4350" width="5.375" style="47" customWidth="1"/>
    <col min="4351" max="4351" width="12.125" style="47" customWidth="1"/>
    <col min="4352" max="4352" width="48.375" style="47" customWidth="1"/>
    <col min="4353" max="4353" width="5.75" style="47" customWidth="1"/>
    <col min="4354" max="4354" width="8.375" style="47" customWidth="1"/>
    <col min="4355" max="4355" width="15.625" style="47" customWidth="1"/>
    <col min="4356" max="4605" width="9" style="47"/>
    <col min="4606" max="4606" width="5.375" style="47" customWidth="1"/>
    <col min="4607" max="4607" width="12.125" style="47" customWidth="1"/>
    <col min="4608" max="4608" width="48.375" style="47" customWidth="1"/>
    <col min="4609" max="4609" width="5.75" style="47" customWidth="1"/>
    <col min="4610" max="4610" width="8.375" style="47" customWidth="1"/>
    <col min="4611" max="4611" width="15.625" style="47" customWidth="1"/>
    <col min="4612" max="4861" width="9" style="47"/>
    <col min="4862" max="4862" width="5.375" style="47" customWidth="1"/>
    <col min="4863" max="4863" width="12.125" style="47" customWidth="1"/>
    <col min="4864" max="4864" width="48.375" style="47" customWidth="1"/>
    <col min="4865" max="4865" width="5.75" style="47" customWidth="1"/>
    <col min="4866" max="4866" width="8.375" style="47" customWidth="1"/>
    <col min="4867" max="4867" width="15.625" style="47" customWidth="1"/>
    <col min="4868" max="5117" width="9" style="47"/>
    <col min="5118" max="5118" width="5.375" style="47" customWidth="1"/>
    <col min="5119" max="5119" width="12.125" style="47" customWidth="1"/>
    <col min="5120" max="5120" width="48.375" style="47" customWidth="1"/>
    <col min="5121" max="5121" width="5.75" style="47" customWidth="1"/>
    <col min="5122" max="5122" width="8.375" style="47" customWidth="1"/>
    <col min="5123" max="5123" width="15.625" style="47" customWidth="1"/>
    <col min="5124" max="5373" width="9" style="47"/>
    <col min="5374" max="5374" width="5.375" style="47" customWidth="1"/>
    <col min="5375" max="5375" width="12.125" style="47" customWidth="1"/>
    <col min="5376" max="5376" width="48.375" style="47" customWidth="1"/>
    <col min="5377" max="5377" width="5.75" style="47" customWidth="1"/>
    <col min="5378" max="5378" width="8.375" style="47" customWidth="1"/>
    <col min="5379" max="5379" width="15.625" style="47" customWidth="1"/>
    <col min="5380" max="5629" width="9" style="47"/>
    <col min="5630" max="5630" width="5.375" style="47" customWidth="1"/>
    <col min="5631" max="5631" width="12.125" style="47" customWidth="1"/>
    <col min="5632" max="5632" width="48.375" style="47" customWidth="1"/>
    <col min="5633" max="5633" width="5.75" style="47" customWidth="1"/>
    <col min="5634" max="5634" width="8.375" style="47" customWidth="1"/>
    <col min="5635" max="5635" width="15.625" style="47" customWidth="1"/>
    <col min="5636" max="5885" width="9" style="47"/>
    <col min="5886" max="5886" width="5.375" style="47" customWidth="1"/>
    <col min="5887" max="5887" width="12.125" style="47" customWidth="1"/>
    <col min="5888" max="5888" width="48.375" style="47" customWidth="1"/>
    <col min="5889" max="5889" width="5.75" style="47" customWidth="1"/>
    <col min="5890" max="5890" width="8.375" style="47" customWidth="1"/>
    <col min="5891" max="5891" width="15.625" style="47" customWidth="1"/>
    <col min="5892" max="6141" width="9" style="47"/>
    <col min="6142" max="6142" width="5.375" style="47" customWidth="1"/>
    <col min="6143" max="6143" width="12.125" style="47" customWidth="1"/>
    <col min="6144" max="6144" width="48.375" style="47" customWidth="1"/>
    <col min="6145" max="6145" width="5.75" style="47" customWidth="1"/>
    <col min="6146" max="6146" width="8.375" style="47" customWidth="1"/>
    <col min="6147" max="6147" width="15.625" style="47" customWidth="1"/>
    <col min="6148" max="6397" width="9" style="47"/>
    <col min="6398" max="6398" width="5.375" style="47" customWidth="1"/>
    <col min="6399" max="6399" width="12.125" style="47" customWidth="1"/>
    <col min="6400" max="6400" width="48.375" style="47" customWidth="1"/>
    <col min="6401" max="6401" width="5.75" style="47" customWidth="1"/>
    <col min="6402" max="6402" width="8.375" style="47" customWidth="1"/>
    <col min="6403" max="6403" width="15.625" style="47" customWidth="1"/>
    <col min="6404" max="6653" width="9" style="47"/>
    <col min="6654" max="6654" width="5.375" style="47" customWidth="1"/>
    <col min="6655" max="6655" width="12.125" style="47" customWidth="1"/>
    <col min="6656" max="6656" width="48.375" style="47" customWidth="1"/>
    <col min="6657" max="6657" width="5.75" style="47" customWidth="1"/>
    <col min="6658" max="6658" width="8.375" style="47" customWidth="1"/>
    <col min="6659" max="6659" width="15.625" style="47" customWidth="1"/>
    <col min="6660" max="6909" width="9" style="47"/>
    <col min="6910" max="6910" width="5.375" style="47" customWidth="1"/>
    <col min="6911" max="6911" width="12.125" style="47" customWidth="1"/>
    <col min="6912" max="6912" width="48.375" style="47" customWidth="1"/>
    <col min="6913" max="6913" width="5.75" style="47" customWidth="1"/>
    <col min="6914" max="6914" width="8.375" style="47" customWidth="1"/>
    <col min="6915" max="6915" width="15.625" style="47" customWidth="1"/>
    <col min="6916" max="7165" width="9" style="47"/>
    <col min="7166" max="7166" width="5.375" style="47" customWidth="1"/>
    <col min="7167" max="7167" width="12.125" style="47" customWidth="1"/>
    <col min="7168" max="7168" width="48.375" style="47" customWidth="1"/>
    <col min="7169" max="7169" width="5.75" style="47" customWidth="1"/>
    <col min="7170" max="7170" width="8.375" style="47" customWidth="1"/>
    <col min="7171" max="7171" width="15.625" style="47" customWidth="1"/>
    <col min="7172" max="7421" width="9" style="47"/>
    <col min="7422" max="7422" width="5.375" style="47" customWidth="1"/>
    <col min="7423" max="7423" width="12.125" style="47" customWidth="1"/>
    <col min="7424" max="7424" width="48.375" style="47" customWidth="1"/>
    <col min="7425" max="7425" width="5.75" style="47" customWidth="1"/>
    <col min="7426" max="7426" width="8.375" style="47" customWidth="1"/>
    <col min="7427" max="7427" width="15.625" style="47" customWidth="1"/>
    <col min="7428" max="7677" width="9" style="47"/>
    <col min="7678" max="7678" width="5.375" style="47" customWidth="1"/>
    <col min="7679" max="7679" width="12.125" style="47" customWidth="1"/>
    <col min="7680" max="7680" width="48.375" style="47" customWidth="1"/>
    <col min="7681" max="7681" width="5.75" style="47" customWidth="1"/>
    <col min="7682" max="7682" width="8.375" style="47" customWidth="1"/>
    <col min="7683" max="7683" width="15.625" style="47" customWidth="1"/>
    <col min="7684" max="7933" width="9" style="47"/>
    <col min="7934" max="7934" width="5.375" style="47" customWidth="1"/>
    <col min="7935" max="7935" width="12.125" style="47" customWidth="1"/>
    <col min="7936" max="7936" width="48.375" style="47" customWidth="1"/>
    <col min="7937" max="7937" width="5.75" style="47" customWidth="1"/>
    <col min="7938" max="7938" width="8.375" style="47" customWidth="1"/>
    <col min="7939" max="7939" width="15.625" style="47" customWidth="1"/>
    <col min="7940" max="8189" width="9" style="47"/>
    <col min="8190" max="8190" width="5.375" style="47" customWidth="1"/>
    <col min="8191" max="8191" width="12.125" style="47" customWidth="1"/>
    <col min="8192" max="8192" width="48.375" style="47" customWidth="1"/>
    <col min="8193" max="8193" width="5.75" style="47" customWidth="1"/>
    <col min="8194" max="8194" width="8.375" style="47" customWidth="1"/>
    <col min="8195" max="8195" width="15.625" style="47" customWidth="1"/>
    <col min="8196" max="8445" width="9" style="47"/>
    <col min="8446" max="8446" width="5.375" style="47" customWidth="1"/>
    <col min="8447" max="8447" width="12.125" style="47" customWidth="1"/>
    <col min="8448" max="8448" width="48.375" style="47" customWidth="1"/>
    <col min="8449" max="8449" width="5.75" style="47" customWidth="1"/>
    <col min="8450" max="8450" width="8.375" style="47" customWidth="1"/>
    <col min="8451" max="8451" width="15.625" style="47" customWidth="1"/>
    <col min="8452" max="8701" width="9" style="47"/>
    <col min="8702" max="8702" width="5.375" style="47" customWidth="1"/>
    <col min="8703" max="8703" width="12.125" style="47" customWidth="1"/>
    <col min="8704" max="8704" width="48.375" style="47" customWidth="1"/>
    <col min="8705" max="8705" width="5.75" style="47" customWidth="1"/>
    <col min="8706" max="8706" width="8.375" style="47" customWidth="1"/>
    <col min="8707" max="8707" width="15.625" style="47" customWidth="1"/>
    <col min="8708" max="8957" width="9" style="47"/>
    <col min="8958" max="8958" width="5.375" style="47" customWidth="1"/>
    <col min="8959" max="8959" width="12.125" style="47" customWidth="1"/>
    <col min="8960" max="8960" width="48.375" style="47" customWidth="1"/>
    <col min="8961" max="8961" width="5.75" style="47" customWidth="1"/>
    <col min="8962" max="8962" width="8.375" style="47" customWidth="1"/>
    <col min="8963" max="8963" width="15.625" style="47" customWidth="1"/>
    <col min="8964" max="9213" width="9" style="47"/>
    <col min="9214" max="9214" width="5.375" style="47" customWidth="1"/>
    <col min="9215" max="9215" width="12.125" style="47" customWidth="1"/>
    <col min="9216" max="9216" width="48.375" style="47" customWidth="1"/>
    <col min="9217" max="9217" width="5.75" style="47" customWidth="1"/>
    <col min="9218" max="9218" width="8.375" style="47" customWidth="1"/>
    <col min="9219" max="9219" width="15.625" style="47" customWidth="1"/>
    <col min="9220" max="9469" width="9" style="47"/>
    <col min="9470" max="9470" width="5.375" style="47" customWidth="1"/>
    <col min="9471" max="9471" width="12.125" style="47" customWidth="1"/>
    <col min="9472" max="9472" width="48.375" style="47" customWidth="1"/>
    <col min="9473" max="9473" width="5.75" style="47" customWidth="1"/>
    <col min="9474" max="9474" width="8.375" style="47" customWidth="1"/>
    <col min="9475" max="9475" width="15.625" style="47" customWidth="1"/>
    <col min="9476" max="9725" width="9" style="47"/>
    <col min="9726" max="9726" width="5.375" style="47" customWidth="1"/>
    <col min="9727" max="9727" width="12.125" style="47" customWidth="1"/>
    <col min="9728" max="9728" width="48.375" style="47" customWidth="1"/>
    <col min="9729" max="9729" width="5.75" style="47" customWidth="1"/>
    <col min="9730" max="9730" width="8.375" style="47" customWidth="1"/>
    <col min="9731" max="9731" width="15.625" style="47" customWidth="1"/>
    <col min="9732" max="9981" width="9" style="47"/>
    <col min="9982" max="9982" width="5.375" style="47" customWidth="1"/>
    <col min="9983" max="9983" width="12.125" style="47" customWidth="1"/>
    <col min="9984" max="9984" width="48.375" style="47" customWidth="1"/>
    <col min="9985" max="9985" width="5.75" style="47" customWidth="1"/>
    <col min="9986" max="9986" width="8.375" style="47" customWidth="1"/>
    <col min="9987" max="9987" width="15.625" style="47" customWidth="1"/>
    <col min="9988" max="10237" width="9" style="47"/>
    <col min="10238" max="10238" width="5.375" style="47" customWidth="1"/>
    <col min="10239" max="10239" width="12.125" style="47" customWidth="1"/>
    <col min="10240" max="10240" width="48.375" style="47" customWidth="1"/>
    <col min="10241" max="10241" width="5.75" style="47" customWidth="1"/>
    <col min="10242" max="10242" width="8.375" style="47" customWidth="1"/>
    <col min="10243" max="10243" width="15.625" style="47" customWidth="1"/>
    <col min="10244" max="10493" width="9" style="47"/>
    <col min="10494" max="10494" width="5.375" style="47" customWidth="1"/>
    <col min="10495" max="10495" width="12.125" style="47" customWidth="1"/>
    <col min="10496" max="10496" width="48.375" style="47" customWidth="1"/>
    <col min="10497" max="10497" width="5.75" style="47" customWidth="1"/>
    <col min="10498" max="10498" width="8.375" style="47" customWidth="1"/>
    <col min="10499" max="10499" width="15.625" style="47" customWidth="1"/>
    <col min="10500" max="10749" width="9" style="47"/>
    <col min="10750" max="10750" width="5.375" style="47" customWidth="1"/>
    <col min="10751" max="10751" width="12.125" style="47" customWidth="1"/>
    <col min="10752" max="10752" width="48.375" style="47" customWidth="1"/>
    <col min="10753" max="10753" width="5.75" style="47" customWidth="1"/>
    <col min="10754" max="10754" width="8.375" style="47" customWidth="1"/>
    <col min="10755" max="10755" width="15.625" style="47" customWidth="1"/>
    <col min="10756" max="11005" width="9" style="47"/>
    <col min="11006" max="11006" width="5.375" style="47" customWidth="1"/>
    <col min="11007" max="11007" width="12.125" style="47" customWidth="1"/>
    <col min="11008" max="11008" width="48.375" style="47" customWidth="1"/>
    <col min="11009" max="11009" width="5.75" style="47" customWidth="1"/>
    <col min="11010" max="11010" width="8.375" style="47" customWidth="1"/>
    <col min="11011" max="11011" width="15.625" style="47" customWidth="1"/>
    <col min="11012" max="11261" width="9" style="47"/>
    <col min="11262" max="11262" width="5.375" style="47" customWidth="1"/>
    <col min="11263" max="11263" width="12.125" style="47" customWidth="1"/>
    <col min="11264" max="11264" width="48.375" style="47" customWidth="1"/>
    <col min="11265" max="11265" width="5.75" style="47" customWidth="1"/>
    <col min="11266" max="11266" width="8.375" style="47" customWidth="1"/>
    <col min="11267" max="11267" width="15.625" style="47" customWidth="1"/>
    <col min="11268" max="11517" width="9" style="47"/>
    <col min="11518" max="11518" width="5.375" style="47" customWidth="1"/>
    <col min="11519" max="11519" width="12.125" style="47" customWidth="1"/>
    <col min="11520" max="11520" width="48.375" style="47" customWidth="1"/>
    <col min="11521" max="11521" width="5.75" style="47" customWidth="1"/>
    <col min="11522" max="11522" width="8.375" style="47" customWidth="1"/>
    <col min="11523" max="11523" width="15.625" style="47" customWidth="1"/>
    <col min="11524" max="11773" width="9" style="47"/>
    <col min="11774" max="11774" width="5.375" style="47" customWidth="1"/>
    <col min="11775" max="11775" width="12.125" style="47" customWidth="1"/>
    <col min="11776" max="11776" width="48.375" style="47" customWidth="1"/>
    <col min="11777" max="11777" width="5.75" style="47" customWidth="1"/>
    <col min="11778" max="11778" width="8.375" style="47" customWidth="1"/>
    <col min="11779" max="11779" width="15.625" style="47" customWidth="1"/>
    <col min="11780" max="12029" width="9" style="47"/>
    <col min="12030" max="12030" width="5.375" style="47" customWidth="1"/>
    <col min="12031" max="12031" width="12.125" style="47" customWidth="1"/>
    <col min="12032" max="12032" width="48.375" style="47" customWidth="1"/>
    <col min="12033" max="12033" width="5.75" style="47" customWidth="1"/>
    <col min="12034" max="12034" width="8.375" style="47" customWidth="1"/>
    <col min="12035" max="12035" width="15.625" style="47" customWidth="1"/>
    <col min="12036" max="12285" width="9" style="47"/>
    <col min="12286" max="12286" width="5.375" style="47" customWidth="1"/>
    <col min="12287" max="12287" width="12.125" style="47" customWidth="1"/>
    <col min="12288" max="12288" width="48.375" style="47" customWidth="1"/>
    <col min="12289" max="12289" width="5.75" style="47" customWidth="1"/>
    <col min="12290" max="12290" width="8.375" style="47" customWidth="1"/>
    <col min="12291" max="12291" width="15.625" style="47" customWidth="1"/>
    <col min="12292" max="12541" width="9" style="47"/>
    <col min="12542" max="12542" width="5.375" style="47" customWidth="1"/>
    <col min="12543" max="12543" width="12.125" style="47" customWidth="1"/>
    <col min="12544" max="12544" width="48.375" style="47" customWidth="1"/>
    <col min="12545" max="12545" width="5.75" style="47" customWidth="1"/>
    <col min="12546" max="12546" width="8.375" style="47" customWidth="1"/>
    <col min="12547" max="12547" width="15.625" style="47" customWidth="1"/>
    <col min="12548" max="12797" width="9" style="47"/>
    <col min="12798" max="12798" width="5.375" style="47" customWidth="1"/>
    <col min="12799" max="12799" width="12.125" style="47" customWidth="1"/>
    <col min="12800" max="12800" width="48.375" style="47" customWidth="1"/>
    <col min="12801" max="12801" width="5.75" style="47" customWidth="1"/>
    <col min="12802" max="12802" width="8.375" style="47" customWidth="1"/>
    <col min="12803" max="12803" width="15.625" style="47" customWidth="1"/>
    <col min="12804" max="13053" width="9" style="47"/>
    <col min="13054" max="13054" width="5.375" style="47" customWidth="1"/>
    <col min="13055" max="13055" width="12.125" style="47" customWidth="1"/>
    <col min="13056" max="13056" width="48.375" style="47" customWidth="1"/>
    <col min="13057" max="13057" width="5.75" style="47" customWidth="1"/>
    <col min="13058" max="13058" width="8.375" style="47" customWidth="1"/>
    <col min="13059" max="13059" width="15.625" style="47" customWidth="1"/>
    <col min="13060" max="13309" width="9" style="47"/>
    <col min="13310" max="13310" width="5.375" style="47" customWidth="1"/>
    <col min="13311" max="13311" width="12.125" style="47" customWidth="1"/>
    <col min="13312" max="13312" width="48.375" style="47" customWidth="1"/>
    <col min="13313" max="13313" width="5.75" style="47" customWidth="1"/>
    <col min="13314" max="13314" width="8.375" style="47" customWidth="1"/>
    <col min="13315" max="13315" width="15.625" style="47" customWidth="1"/>
    <col min="13316" max="13565" width="9" style="47"/>
    <col min="13566" max="13566" width="5.375" style="47" customWidth="1"/>
    <col min="13567" max="13567" width="12.125" style="47" customWidth="1"/>
    <col min="13568" max="13568" width="48.375" style="47" customWidth="1"/>
    <col min="13569" max="13569" width="5.75" style="47" customWidth="1"/>
    <col min="13570" max="13570" width="8.375" style="47" customWidth="1"/>
    <col min="13571" max="13571" width="15.625" style="47" customWidth="1"/>
    <col min="13572" max="13821" width="9" style="47"/>
    <col min="13822" max="13822" width="5.375" style="47" customWidth="1"/>
    <col min="13823" max="13823" width="12.125" style="47" customWidth="1"/>
    <col min="13824" max="13824" width="48.375" style="47" customWidth="1"/>
    <col min="13825" max="13825" width="5.75" style="47" customWidth="1"/>
    <col min="13826" max="13826" width="8.375" style="47" customWidth="1"/>
    <col min="13827" max="13827" width="15.625" style="47" customWidth="1"/>
    <col min="13828" max="14077" width="9" style="47"/>
    <col min="14078" max="14078" width="5.375" style="47" customWidth="1"/>
    <col min="14079" max="14079" width="12.125" style="47" customWidth="1"/>
    <col min="14080" max="14080" width="48.375" style="47" customWidth="1"/>
    <col min="14081" max="14081" width="5.75" style="47" customWidth="1"/>
    <col min="14082" max="14082" width="8.375" style="47" customWidth="1"/>
    <col min="14083" max="14083" width="15.625" style="47" customWidth="1"/>
    <col min="14084" max="14333" width="9" style="47"/>
    <col min="14334" max="14334" width="5.375" style="47" customWidth="1"/>
    <col min="14335" max="14335" width="12.125" style="47" customWidth="1"/>
    <col min="14336" max="14336" width="48.375" style="47" customWidth="1"/>
    <col min="14337" max="14337" width="5.75" style="47" customWidth="1"/>
    <col min="14338" max="14338" width="8.375" style="47" customWidth="1"/>
    <col min="14339" max="14339" width="15.625" style="47" customWidth="1"/>
    <col min="14340" max="14589" width="9" style="47"/>
    <col min="14590" max="14590" width="5.375" style="47" customWidth="1"/>
    <col min="14591" max="14591" width="12.125" style="47" customWidth="1"/>
    <col min="14592" max="14592" width="48.375" style="47" customWidth="1"/>
    <col min="14593" max="14593" width="5.75" style="47" customWidth="1"/>
    <col min="14594" max="14594" width="8.375" style="47" customWidth="1"/>
    <col min="14595" max="14595" width="15.625" style="47" customWidth="1"/>
    <col min="14596" max="14845" width="9" style="47"/>
    <col min="14846" max="14846" width="5.375" style="47" customWidth="1"/>
    <col min="14847" max="14847" width="12.125" style="47" customWidth="1"/>
    <col min="14848" max="14848" width="48.375" style="47" customWidth="1"/>
    <col min="14849" max="14849" width="5.75" style="47" customWidth="1"/>
    <col min="14850" max="14850" width="8.375" style="47" customWidth="1"/>
    <col min="14851" max="14851" width="15.625" style="47" customWidth="1"/>
    <col min="14852" max="15101" width="9" style="47"/>
    <col min="15102" max="15102" width="5.375" style="47" customWidth="1"/>
    <col min="15103" max="15103" width="12.125" style="47" customWidth="1"/>
    <col min="15104" max="15104" width="48.375" style="47" customWidth="1"/>
    <col min="15105" max="15105" width="5.75" style="47" customWidth="1"/>
    <col min="15106" max="15106" width="8.375" style="47" customWidth="1"/>
    <col min="15107" max="15107" width="15.625" style="47" customWidth="1"/>
    <col min="15108" max="15357" width="9" style="47"/>
    <col min="15358" max="15358" width="5.375" style="47" customWidth="1"/>
    <col min="15359" max="15359" width="12.125" style="47" customWidth="1"/>
    <col min="15360" max="15360" width="48.375" style="47" customWidth="1"/>
    <col min="15361" max="15361" width="5.75" style="47" customWidth="1"/>
    <col min="15362" max="15362" width="8.375" style="47" customWidth="1"/>
    <col min="15363" max="15363" width="15.625" style="47" customWidth="1"/>
    <col min="15364" max="15613" width="9" style="47"/>
    <col min="15614" max="15614" width="5.375" style="47" customWidth="1"/>
    <col min="15615" max="15615" width="12.125" style="47" customWidth="1"/>
    <col min="15616" max="15616" width="48.375" style="47" customWidth="1"/>
    <col min="15617" max="15617" width="5.75" style="47" customWidth="1"/>
    <col min="15618" max="15618" width="8.375" style="47" customWidth="1"/>
    <col min="15619" max="15619" width="15.625" style="47" customWidth="1"/>
    <col min="15620" max="15869" width="9" style="47"/>
    <col min="15870" max="15870" width="5.375" style="47" customWidth="1"/>
    <col min="15871" max="15871" width="12.125" style="47" customWidth="1"/>
    <col min="15872" max="15872" width="48.375" style="47" customWidth="1"/>
    <col min="15873" max="15873" width="5.75" style="47" customWidth="1"/>
    <col min="15874" max="15874" width="8.375" style="47" customWidth="1"/>
    <col min="15875" max="15875" width="15.625" style="47" customWidth="1"/>
    <col min="15876" max="16125" width="9" style="47"/>
    <col min="16126" max="16126" width="5.375" style="47" customWidth="1"/>
    <col min="16127" max="16127" width="12.125" style="47" customWidth="1"/>
    <col min="16128" max="16128" width="48.375" style="47" customWidth="1"/>
    <col min="16129" max="16129" width="5.75" style="47" customWidth="1"/>
    <col min="16130" max="16130" width="8.375" style="47" customWidth="1"/>
    <col min="16131" max="16131" width="15.625" style="47" customWidth="1"/>
    <col min="16132" max="16384" width="9" style="47"/>
  </cols>
  <sheetData>
    <row r="1" spans="1:7" s="51" customFormat="1" ht="25.5">
      <c r="A1" s="193" t="s">
        <v>0</v>
      </c>
      <c r="B1" s="194"/>
      <c r="C1" s="194"/>
      <c r="D1" s="194"/>
      <c r="E1" s="194"/>
      <c r="F1" s="194"/>
      <c r="G1" s="195"/>
    </row>
    <row r="2" spans="1:7" s="51" customFormat="1" ht="28.5" customHeight="1">
      <c r="A2" s="253" t="s">
        <v>270</v>
      </c>
      <c r="B2" s="254"/>
      <c r="C2" s="254"/>
      <c r="D2" s="254"/>
      <c r="E2" s="254"/>
      <c r="F2" s="254"/>
      <c r="G2" s="255"/>
    </row>
    <row r="3" spans="1:7" s="51" customFormat="1" ht="45" customHeight="1" thickBot="1">
      <c r="A3" s="256" t="s">
        <v>269</v>
      </c>
      <c r="B3" s="257"/>
      <c r="C3" s="257"/>
      <c r="D3" s="257"/>
      <c r="E3" s="257"/>
      <c r="F3" s="257"/>
      <c r="G3" s="258"/>
    </row>
    <row r="4" spans="1:7" s="51" customFormat="1" ht="18.75" customHeight="1" thickBot="1">
      <c r="A4" s="53"/>
      <c r="B4" s="53"/>
      <c r="C4" s="54"/>
      <c r="D4" s="55"/>
      <c r="E4" s="55"/>
      <c r="F4" s="57"/>
      <c r="G4" s="57"/>
    </row>
    <row r="5" spans="1:7" s="59" customFormat="1" ht="31.5">
      <c r="A5" s="243" t="s">
        <v>1</v>
      </c>
      <c r="B5" s="58" t="s">
        <v>2</v>
      </c>
      <c r="C5" s="245" t="s">
        <v>3</v>
      </c>
      <c r="D5" s="243" t="s">
        <v>4</v>
      </c>
      <c r="E5" s="243" t="s">
        <v>5</v>
      </c>
      <c r="F5" s="247" t="s">
        <v>6</v>
      </c>
      <c r="G5" s="247" t="s">
        <v>7</v>
      </c>
    </row>
    <row r="6" spans="1:7" s="59" customFormat="1" ht="15" customHeight="1" thickBot="1">
      <c r="A6" s="244"/>
      <c r="B6" s="60" t="s">
        <v>8</v>
      </c>
      <c r="C6" s="246"/>
      <c r="D6" s="244"/>
      <c r="E6" s="244"/>
      <c r="F6" s="248"/>
      <c r="G6" s="248"/>
    </row>
    <row r="7" spans="1:7" s="52" customFormat="1" ht="16.5" thickBot="1">
      <c r="A7" s="61">
        <v>1</v>
      </c>
      <c r="B7" s="62">
        <v>2</v>
      </c>
      <c r="C7" s="62">
        <v>3</v>
      </c>
      <c r="D7" s="62">
        <v>5</v>
      </c>
      <c r="E7" s="62">
        <v>4</v>
      </c>
      <c r="F7" s="62">
        <v>6</v>
      </c>
      <c r="G7" s="62">
        <v>7</v>
      </c>
    </row>
    <row r="8" spans="1:7" s="74" customFormat="1" ht="23.25" customHeight="1">
      <c r="A8" s="82" t="s">
        <v>9</v>
      </c>
      <c r="B8" s="263" t="s">
        <v>202</v>
      </c>
      <c r="C8" s="264"/>
      <c r="D8" s="264"/>
      <c r="E8" s="264"/>
      <c r="F8" s="265"/>
      <c r="G8" s="83"/>
    </row>
    <row r="9" spans="1:7" s="76" customFormat="1" ht="39.75" customHeight="1">
      <c r="A9" s="84">
        <v>1</v>
      </c>
      <c r="B9" s="70" t="s">
        <v>260</v>
      </c>
      <c r="C9" s="70" t="s">
        <v>337</v>
      </c>
      <c r="D9" s="101">
        <v>5701.24</v>
      </c>
      <c r="E9" s="75" t="s">
        <v>220</v>
      </c>
      <c r="F9" s="113"/>
      <c r="G9" s="108" t="str">
        <f t="shared" ref="G9:G25" si="0">IF(ROUND(D9*F9,2)=0," ",ROUND(D9*F9,2))</f>
        <v xml:space="preserve"> </v>
      </c>
    </row>
    <row r="10" spans="1:7" s="76" customFormat="1" ht="30" customHeight="1">
      <c r="A10" s="84">
        <v>2</v>
      </c>
      <c r="B10" s="70" t="s">
        <v>260</v>
      </c>
      <c r="C10" s="70" t="s">
        <v>203</v>
      </c>
      <c r="D10" s="101">
        <v>155</v>
      </c>
      <c r="E10" s="75" t="s">
        <v>30</v>
      </c>
      <c r="F10" s="113"/>
      <c r="G10" s="108" t="str">
        <f t="shared" si="0"/>
        <v xml:space="preserve"> </v>
      </c>
    </row>
    <row r="11" spans="1:7" s="76" customFormat="1" ht="30" customHeight="1">
      <c r="A11" s="84">
        <v>3</v>
      </c>
      <c r="B11" s="70" t="s">
        <v>260</v>
      </c>
      <c r="C11" s="70" t="s">
        <v>204</v>
      </c>
      <c r="D11" s="101">
        <v>110</v>
      </c>
      <c r="E11" s="75" t="s">
        <v>30</v>
      </c>
      <c r="F11" s="113"/>
      <c r="G11" s="108" t="str">
        <f t="shared" si="0"/>
        <v xml:space="preserve"> </v>
      </c>
    </row>
    <row r="12" spans="1:7" s="76" customFormat="1" ht="30" customHeight="1">
      <c r="A12" s="84">
        <v>4</v>
      </c>
      <c r="B12" s="70" t="s">
        <v>260</v>
      </c>
      <c r="C12" s="70" t="s">
        <v>205</v>
      </c>
      <c r="D12" s="101">
        <v>140</v>
      </c>
      <c r="E12" s="75" t="s">
        <v>30</v>
      </c>
      <c r="F12" s="113"/>
      <c r="G12" s="108" t="str">
        <f t="shared" si="0"/>
        <v xml:space="preserve"> </v>
      </c>
    </row>
    <row r="13" spans="1:7" s="76" customFormat="1" ht="30" customHeight="1">
      <c r="A13" s="84">
        <v>5</v>
      </c>
      <c r="B13" s="70" t="s">
        <v>260</v>
      </c>
      <c r="C13" s="70" t="s">
        <v>206</v>
      </c>
      <c r="D13" s="101">
        <v>246</v>
      </c>
      <c r="E13" s="75" t="s">
        <v>30</v>
      </c>
      <c r="F13" s="113"/>
      <c r="G13" s="108" t="str">
        <f t="shared" si="0"/>
        <v xml:space="preserve"> </v>
      </c>
    </row>
    <row r="14" spans="1:7" s="76" customFormat="1" ht="30" customHeight="1">
      <c r="A14" s="84">
        <v>6</v>
      </c>
      <c r="B14" s="70" t="s">
        <v>260</v>
      </c>
      <c r="C14" s="70" t="s">
        <v>207</v>
      </c>
      <c r="D14" s="101">
        <v>12</v>
      </c>
      <c r="E14" s="75" t="s">
        <v>208</v>
      </c>
      <c r="F14" s="113"/>
      <c r="G14" s="108" t="str">
        <f t="shared" si="0"/>
        <v xml:space="preserve"> </v>
      </c>
    </row>
    <row r="15" spans="1:7" s="76" customFormat="1" ht="30" customHeight="1">
      <c r="A15" s="84">
        <v>7</v>
      </c>
      <c r="B15" s="70" t="s">
        <v>260</v>
      </c>
      <c r="C15" s="70" t="s">
        <v>209</v>
      </c>
      <c r="D15" s="101">
        <v>9</v>
      </c>
      <c r="E15" s="75" t="s">
        <v>72</v>
      </c>
      <c r="F15" s="113"/>
      <c r="G15" s="108" t="str">
        <f t="shared" si="0"/>
        <v xml:space="preserve"> </v>
      </c>
    </row>
    <row r="16" spans="1:7" s="76" customFormat="1" ht="30" customHeight="1">
      <c r="A16" s="84">
        <v>8</v>
      </c>
      <c r="B16" s="70" t="s">
        <v>260</v>
      </c>
      <c r="C16" s="70" t="s">
        <v>210</v>
      </c>
      <c r="D16" s="101">
        <v>133</v>
      </c>
      <c r="E16" s="75" t="s">
        <v>30</v>
      </c>
      <c r="F16" s="113"/>
      <c r="G16" s="108" t="str">
        <f t="shared" si="0"/>
        <v xml:space="preserve"> </v>
      </c>
    </row>
    <row r="17" spans="1:7" s="76" customFormat="1" ht="30" customHeight="1">
      <c r="A17" s="84">
        <v>9</v>
      </c>
      <c r="B17" s="70" t="s">
        <v>260</v>
      </c>
      <c r="C17" s="70" t="s">
        <v>211</v>
      </c>
      <c r="D17" s="101">
        <v>35</v>
      </c>
      <c r="E17" s="75" t="s">
        <v>72</v>
      </c>
      <c r="F17" s="113"/>
      <c r="G17" s="108" t="str">
        <f t="shared" si="0"/>
        <v xml:space="preserve"> </v>
      </c>
    </row>
    <row r="18" spans="1:7" s="76" customFormat="1" ht="30" customHeight="1">
      <c r="A18" s="84">
        <v>10</v>
      </c>
      <c r="B18" s="70" t="s">
        <v>260</v>
      </c>
      <c r="C18" s="70" t="s">
        <v>212</v>
      </c>
      <c r="D18" s="101">
        <v>11</v>
      </c>
      <c r="E18" s="75" t="s">
        <v>213</v>
      </c>
      <c r="F18" s="113"/>
      <c r="G18" s="108" t="str">
        <f t="shared" si="0"/>
        <v xml:space="preserve"> </v>
      </c>
    </row>
    <row r="19" spans="1:7" s="76" customFormat="1" ht="30" customHeight="1">
      <c r="A19" s="84">
        <v>11</v>
      </c>
      <c r="B19" s="70" t="s">
        <v>260</v>
      </c>
      <c r="C19" s="70" t="s">
        <v>214</v>
      </c>
      <c r="D19" s="101">
        <v>13</v>
      </c>
      <c r="E19" s="75" t="s">
        <v>72</v>
      </c>
      <c r="F19" s="113"/>
      <c r="G19" s="108" t="str">
        <f t="shared" si="0"/>
        <v xml:space="preserve"> </v>
      </c>
    </row>
    <row r="20" spans="1:7" s="76" customFormat="1" ht="30" customHeight="1">
      <c r="A20" s="84">
        <v>12</v>
      </c>
      <c r="B20" s="70" t="s">
        <v>260</v>
      </c>
      <c r="C20" s="70" t="s">
        <v>215</v>
      </c>
      <c r="D20" s="101">
        <v>13</v>
      </c>
      <c r="E20" s="75" t="s">
        <v>33</v>
      </c>
      <c r="F20" s="113"/>
      <c r="G20" s="108" t="str">
        <f t="shared" si="0"/>
        <v xml:space="preserve"> </v>
      </c>
    </row>
    <row r="21" spans="1:7" s="76" customFormat="1" ht="48.75" customHeight="1">
      <c r="A21" s="84">
        <v>13</v>
      </c>
      <c r="B21" s="70" t="s">
        <v>260</v>
      </c>
      <c r="C21" s="70" t="s">
        <v>338</v>
      </c>
      <c r="D21" s="101">
        <v>658.8</v>
      </c>
      <c r="E21" s="75" t="s">
        <v>216</v>
      </c>
      <c r="F21" s="113"/>
      <c r="G21" s="108" t="str">
        <f t="shared" si="0"/>
        <v xml:space="preserve"> </v>
      </c>
    </row>
    <row r="22" spans="1:7" s="76" customFormat="1" ht="30" customHeight="1">
      <c r="A22" s="84">
        <v>14</v>
      </c>
      <c r="B22" s="70" t="s">
        <v>260</v>
      </c>
      <c r="C22" s="70" t="s">
        <v>339</v>
      </c>
      <c r="D22" s="101">
        <v>5335</v>
      </c>
      <c r="E22" s="75" t="s">
        <v>220</v>
      </c>
      <c r="F22" s="113"/>
      <c r="G22" s="108" t="str">
        <f t="shared" si="0"/>
        <v xml:space="preserve"> </v>
      </c>
    </row>
    <row r="23" spans="1:7" s="76" customFormat="1" ht="30" customHeight="1">
      <c r="A23" s="84">
        <v>15</v>
      </c>
      <c r="B23" s="70" t="s">
        <v>260</v>
      </c>
      <c r="C23" s="70" t="s">
        <v>265</v>
      </c>
      <c r="D23" s="101">
        <v>520.79999999999995</v>
      </c>
      <c r="E23" s="75" t="s">
        <v>220</v>
      </c>
      <c r="F23" s="113"/>
      <c r="G23" s="108" t="str">
        <f t="shared" si="0"/>
        <v xml:space="preserve"> </v>
      </c>
    </row>
    <row r="24" spans="1:7" s="76" customFormat="1" ht="60.75" customHeight="1">
      <c r="A24" s="84">
        <v>16</v>
      </c>
      <c r="B24" s="70" t="s">
        <v>260</v>
      </c>
      <c r="C24" s="16" t="s">
        <v>335</v>
      </c>
      <c r="D24" s="101">
        <v>5335</v>
      </c>
      <c r="E24" s="75" t="s">
        <v>220</v>
      </c>
      <c r="F24" s="113"/>
      <c r="G24" s="108" t="str">
        <f t="shared" si="0"/>
        <v xml:space="preserve"> </v>
      </c>
    </row>
    <row r="25" spans="1:7" s="76" customFormat="1" ht="36" customHeight="1">
      <c r="A25" s="84">
        <v>17</v>
      </c>
      <c r="B25" s="70" t="s">
        <v>264</v>
      </c>
      <c r="C25" s="103" t="s">
        <v>329</v>
      </c>
      <c r="D25" s="98">
        <v>1</v>
      </c>
      <c r="E25" s="17" t="s">
        <v>33</v>
      </c>
      <c r="F25" s="113"/>
      <c r="G25" s="108" t="str">
        <f t="shared" si="0"/>
        <v xml:space="preserve"> </v>
      </c>
    </row>
    <row r="26" spans="1:7" s="76" customFormat="1" ht="25.5" customHeight="1">
      <c r="A26" s="202"/>
      <c r="B26" s="203"/>
      <c r="C26" s="203"/>
      <c r="D26" s="203"/>
      <c r="E26" s="204"/>
      <c r="F26" s="19" t="s">
        <v>22</v>
      </c>
      <c r="G26" s="109" t="str">
        <f>IF(SUM(G9:G25)=0,"",SUM(G9:G25))</f>
        <v/>
      </c>
    </row>
    <row r="27" spans="1:7" s="76" customFormat="1" ht="25.5" customHeight="1">
      <c r="A27" s="85" t="s">
        <v>23</v>
      </c>
      <c r="B27" s="262" t="s">
        <v>217</v>
      </c>
      <c r="C27" s="262"/>
      <c r="D27" s="262"/>
      <c r="E27" s="262"/>
      <c r="F27" s="262"/>
      <c r="G27" s="86"/>
    </row>
    <row r="28" spans="1:7" s="76" customFormat="1" ht="48" customHeight="1">
      <c r="A28" s="84">
        <v>18</v>
      </c>
      <c r="B28" s="70" t="s">
        <v>264</v>
      </c>
      <c r="C28" s="70" t="s">
        <v>337</v>
      </c>
      <c r="D28" s="101">
        <v>3905.5</v>
      </c>
      <c r="E28" s="75" t="s">
        <v>220</v>
      </c>
      <c r="F28" s="113"/>
      <c r="G28" s="108" t="str">
        <f t="shared" ref="G28:G37" si="1">IF(ROUND(D28*F28,2)=0," ",ROUND(D28*F28,2))</f>
        <v xml:space="preserve"> </v>
      </c>
    </row>
    <row r="29" spans="1:7" s="76" customFormat="1" ht="30" customHeight="1">
      <c r="A29" s="84">
        <v>19</v>
      </c>
      <c r="B29" s="70" t="s">
        <v>264</v>
      </c>
      <c r="C29" s="70" t="s">
        <v>203</v>
      </c>
      <c r="D29" s="101">
        <v>266</v>
      </c>
      <c r="E29" s="75" t="s">
        <v>30</v>
      </c>
      <c r="F29" s="113"/>
      <c r="G29" s="108" t="str">
        <f t="shared" si="1"/>
        <v xml:space="preserve"> </v>
      </c>
    </row>
    <row r="30" spans="1:7" s="76" customFormat="1" ht="30" customHeight="1">
      <c r="A30" s="84">
        <v>20</v>
      </c>
      <c r="B30" s="70" t="s">
        <v>264</v>
      </c>
      <c r="C30" s="70" t="s">
        <v>218</v>
      </c>
      <c r="D30" s="101">
        <v>15</v>
      </c>
      <c r="E30" s="75" t="s">
        <v>72</v>
      </c>
      <c r="F30" s="113"/>
      <c r="G30" s="108" t="str">
        <f t="shared" si="1"/>
        <v xml:space="preserve"> </v>
      </c>
    </row>
    <row r="31" spans="1:7" s="76" customFormat="1" ht="30" customHeight="1">
      <c r="A31" s="84">
        <v>21</v>
      </c>
      <c r="B31" s="70" t="s">
        <v>264</v>
      </c>
      <c r="C31" s="70" t="s">
        <v>210</v>
      </c>
      <c r="D31" s="101">
        <v>373</v>
      </c>
      <c r="E31" s="75" t="s">
        <v>30</v>
      </c>
      <c r="F31" s="113"/>
      <c r="G31" s="108" t="str">
        <f t="shared" si="1"/>
        <v xml:space="preserve"> </v>
      </c>
    </row>
    <row r="32" spans="1:7" s="76" customFormat="1" ht="30" customHeight="1">
      <c r="A32" s="84">
        <v>22</v>
      </c>
      <c r="B32" s="70" t="s">
        <v>264</v>
      </c>
      <c r="C32" s="70" t="s">
        <v>212</v>
      </c>
      <c r="D32" s="101">
        <v>19</v>
      </c>
      <c r="E32" s="75" t="s">
        <v>213</v>
      </c>
      <c r="F32" s="113"/>
      <c r="G32" s="108" t="str">
        <f t="shared" si="1"/>
        <v xml:space="preserve"> </v>
      </c>
    </row>
    <row r="33" spans="1:7" s="76" customFormat="1" ht="48.75" customHeight="1">
      <c r="A33" s="84">
        <v>23</v>
      </c>
      <c r="B33" s="70" t="s">
        <v>264</v>
      </c>
      <c r="C33" s="70" t="s">
        <v>336</v>
      </c>
      <c r="D33" s="101">
        <v>460.8</v>
      </c>
      <c r="E33" s="75" t="s">
        <v>219</v>
      </c>
      <c r="F33" s="113"/>
      <c r="G33" s="108" t="str">
        <f t="shared" si="1"/>
        <v xml:space="preserve"> </v>
      </c>
    </row>
    <row r="34" spans="1:7" s="76" customFormat="1" ht="42.75" customHeight="1">
      <c r="A34" s="84">
        <v>24</v>
      </c>
      <c r="B34" s="70" t="s">
        <v>264</v>
      </c>
      <c r="C34" s="70" t="s">
        <v>339</v>
      </c>
      <c r="D34" s="101">
        <v>3650</v>
      </c>
      <c r="E34" s="75" t="s">
        <v>220</v>
      </c>
      <c r="F34" s="113"/>
      <c r="G34" s="108" t="str">
        <f t="shared" si="1"/>
        <v xml:space="preserve"> </v>
      </c>
    </row>
    <row r="35" spans="1:7" s="76" customFormat="1" ht="30" customHeight="1">
      <c r="A35" s="84">
        <v>25</v>
      </c>
      <c r="B35" s="70" t="s">
        <v>264</v>
      </c>
      <c r="C35" s="70" t="s">
        <v>266</v>
      </c>
      <c r="D35" s="101">
        <v>564.4</v>
      </c>
      <c r="E35" s="75" t="s">
        <v>15</v>
      </c>
      <c r="F35" s="113"/>
      <c r="G35" s="108" t="str">
        <f t="shared" si="1"/>
        <v xml:space="preserve"> </v>
      </c>
    </row>
    <row r="36" spans="1:7" s="76" customFormat="1" ht="60" customHeight="1">
      <c r="A36" s="84">
        <v>26</v>
      </c>
      <c r="B36" s="70" t="s">
        <v>264</v>
      </c>
      <c r="C36" s="16" t="s">
        <v>335</v>
      </c>
      <c r="D36" s="101">
        <v>3650</v>
      </c>
      <c r="E36" s="75" t="s">
        <v>220</v>
      </c>
      <c r="F36" s="113"/>
      <c r="G36" s="108" t="str">
        <f t="shared" si="1"/>
        <v xml:space="preserve"> </v>
      </c>
    </row>
    <row r="37" spans="1:7" s="76" customFormat="1" ht="36" customHeight="1">
      <c r="A37" s="84">
        <v>27</v>
      </c>
      <c r="B37" s="70" t="s">
        <v>264</v>
      </c>
      <c r="C37" s="103" t="s">
        <v>329</v>
      </c>
      <c r="D37" s="98">
        <v>1</v>
      </c>
      <c r="E37" s="17" t="s">
        <v>33</v>
      </c>
      <c r="F37" s="113"/>
      <c r="G37" s="108" t="str">
        <f t="shared" si="1"/>
        <v xml:space="preserve"> </v>
      </c>
    </row>
    <row r="38" spans="1:7" s="76" customFormat="1" ht="25.5" customHeight="1">
      <c r="A38" s="202"/>
      <c r="B38" s="203"/>
      <c r="C38" s="203"/>
      <c r="D38" s="203"/>
      <c r="E38" s="204"/>
      <c r="F38" s="19" t="s">
        <v>22</v>
      </c>
      <c r="G38" s="109" t="str">
        <f>IF(SUM(G28:G37)=0,"",SUM(G28:G37))</f>
        <v/>
      </c>
    </row>
    <row r="39" spans="1:7" s="76" customFormat="1" ht="25.5" customHeight="1">
      <c r="A39" s="85" t="s">
        <v>28</v>
      </c>
      <c r="B39" s="259" t="s">
        <v>221</v>
      </c>
      <c r="C39" s="260"/>
      <c r="D39" s="260"/>
      <c r="E39" s="260"/>
      <c r="F39" s="261"/>
      <c r="G39" s="86"/>
    </row>
    <row r="40" spans="1:7" s="76" customFormat="1" ht="30" customHeight="1">
      <c r="A40" s="84">
        <v>28</v>
      </c>
      <c r="B40" s="70" t="s">
        <v>263</v>
      </c>
      <c r="C40" s="70" t="s">
        <v>340</v>
      </c>
      <c r="D40" s="101">
        <v>1792</v>
      </c>
      <c r="E40" s="75" t="s">
        <v>220</v>
      </c>
      <c r="F40" s="113"/>
      <c r="G40" s="108" t="str">
        <f t="shared" ref="G40:G52" si="2">IF(ROUND(D40*F40,2)=0," ",ROUND(D40*F40,2))</f>
        <v xml:space="preserve"> </v>
      </c>
    </row>
    <row r="41" spans="1:7" s="76" customFormat="1" ht="30" customHeight="1">
      <c r="A41" s="84">
        <v>29</v>
      </c>
      <c r="B41" s="70" t="s">
        <v>263</v>
      </c>
      <c r="C41" s="70" t="s">
        <v>267</v>
      </c>
      <c r="D41" s="101">
        <v>664</v>
      </c>
      <c r="E41" s="75" t="s">
        <v>30</v>
      </c>
      <c r="F41" s="113"/>
      <c r="G41" s="108" t="str">
        <f t="shared" si="2"/>
        <v xml:space="preserve"> </v>
      </c>
    </row>
    <row r="42" spans="1:7" s="76" customFormat="1" ht="30" customHeight="1">
      <c r="A42" s="84">
        <v>30</v>
      </c>
      <c r="B42" s="70" t="s">
        <v>263</v>
      </c>
      <c r="C42" s="70" t="s">
        <v>222</v>
      </c>
      <c r="D42" s="101">
        <v>5</v>
      </c>
      <c r="E42" s="75" t="s">
        <v>72</v>
      </c>
      <c r="F42" s="113"/>
      <c r="G42" s="108" t="str">
        <f t="shared" si="2"/>
        <v xml:space="preserve"> </v>
      </c>
    </row>
    <row r="43" spans="1:7" s="76" customFormat="1" ht="30" customHeight="1">
      <c r="A43" s="84">
        <v>31</v>
      </c>
      <c r="B43" s="70" t="s">
        <v>263</v>
      </c>
      <c r="C43" s="70" t="s">
        <v>223</v>
      </c>
      <c r="D43" s="101">
        <v>5</v>
      </c>
      <c r="E43" s="75" t="s">
        <v>72</v>
      </c>
      <c r="F43" s="113"/>
      <c r="G43" s="108" t="str">
        <f t="shared" si="2"/>
        <v xml:space="preserve"> </v>
      </c>
    </row>
    <row r="44" spans="1:7" s="76" customFormat="1" ht="30" customHeight="1">
      <c r="A44" s="84">
        <v>32</v>
      </c>
      <c r="B44" s="70" t="s">
        <v>263</v>
      </c>
      <c r="C44" s="70" t="s">
        <v>224</v>
      </c>
      <c r="D44" s="101">
        <v>3</v>
      </c>
      <c r="E44" s="75" t="s">
        <v>33</v>
      </c>
      <c r="F44" s="113"/>
      <c r="G44" s="108" t="str">
        <f t="shared" si="2"/>
        <v xml:space="preserve"> </v>
      </c>
    </row>
    <row r="45" spans="1:7" s="76" customFormat="1" ht="30" customHeight="1">
      <c r="A45" s="84">
        <v>33</v>
      </c>
      <c r="B45" s="70" t="s">
        <v>263</v>
      </c>
      <c r="C45" s="70" t="s">
        <v>225</v>
      </c>
      <c r="D45" s="101">
        <v>6</v>
      </c>
      <c r="E45" s="75" t="s">
        <v>226</v>
      </c>
      <c r="F45" s="113"/>
      <c r="G45" s="108" t="str">
        <f t="shared" si="2"/>
        <v xml:space="preserve"> </v>
      </c>
    </row>
    <row r="46" spans="1:7" s="76" customFormat="1" ht="30" customHeight="1">
      <c r="A46" s="84">
        <v>34</v>
      </c>
      <c r="B46" s="70" t="s">
        <v>263</v>
      </c>
      <c r="C46" s="70" t="s">
        <v>227</v>
      </c>
      <c r="D46" s="101">
        <v>2</v>
      </c>
      <c r="E46" s="75" t="s">
        <v>72</v>
      </c>
      <c r="F46" s="113"/>
      <c r="G46" s="108" t="str">
        <f t="shared" si="2"/>
        <v xml:space="preserve"> </v>
      </c>
    </row>
    <row r="47" spans="1:7" s="76" customFormat="1" ht="30" customHeight="1">
      <c r="A47" s="84">
        <v>35</v>
      </c>
      <c r="B47" s="70" t="s">
        <v>263</v>
      </c>
      <c r="C47" s="70" t="s">
        <v>228</v>
      </c>
      <c r="D47" s="101">
        <v>11</v>
      </c>
      <c r="E47" s="75" t="s">
        <v>30</v>
      </c>
      <c r="F47" s="113"/>
      <c r="G47" s="108" t="str">
        <f t="shared" si="2"/>
        <v xml:space="preserve"> </v>
      </c>
    </row>
    <row r="48" spans="1:7" s="76" customFormat="1" ht="30" customHeight="1">
      <c r="A48" s="84">
        <v>36</v>
      </c>
      <c r="B48" s="70" t="s">
        <v>263</v>
      </c>
      <c r="C48" s="70" t="s">
        <v>342</v>
      </c>
      <c r="D48" s="101">
        <v>11</v>
      </c>
      <c r="E48" s="75" t="s">
        <v>30</v>
      </c>
      <c r="F48" s="113"/>
      <c r="G48" s="108" t="str">
        <f t="shared" si="2"/>
        <v xml:space="preserve"> </v>
      </c>
    </row>
    <row r="49" spans="1:7" s="76" customFormat="1" ht="45" customHeight="1">
      <c r="A49" s="84">
        <v>37</v>
      </c>
      <c r="B49" s="70" t="s">
        <v>263</v>
      </c>
      <c r="C49" s="70" t="s">
        <v>341</v>
      </c>
      <c r="D49" s="101">
        <v>360</v>
      </c>
      <c r="E49" s="75" t="s">
        <v>219</v>
      </c>
      <c r="F49" s="113"/>
      <c r="G49" s="108" t="str">
        <f t="shared" si="2"/>
        <v xml:space="preserve"> </v>
      </c>
    </row>
    <row r="50" spans="1:7" s="76" customFormat="1" ht="39.75" customHeight="1">
      <c r="A50" s="84">
        <v>38</v>
      </c>
      <c r="B50" s="70" t="s">
        <v>263</v>
      </c>
      <c r="C50" s="70" t="s">
        <v>339</v>
      </c>
      <c r="D50" s="101">
        <v>1592</v>
      </c>
      <c r="E50" s="75" t="s">
        <v>220</v>
      </c>
      <c r="F50" s="113"/>
      <c r="G50" s="108" t="str">
        <f t="shared" si="2"/>
        <v xml:space="preserve"> </v>
      </c>
    </row>
    <row r="51" spans="1:7" s="76" customFormat="1" ht="30" customHeight="1">
      <c r="A51" s="84">
        <v>39</v>
      </c>
      <c r="B51" s="70" t="s">
        <v>263</v>
      </c>
      <c r="C51" s="70" t="s">
        <v>229</v>
      </c>
      <c r="D51" s="101">
        <v>531.20000000000005</v>
      </c>
      <c r="E51" s="75" t="s">
        <v>15</v>
      </c>
      <c r="F51" s="113"/>
      <c r="G51" s="108" t="str">
        <f t="shared" si="2"/>
        <v xml:space="preserve"> </v>
      </c>
    </row>
    <row r="52" spans="1:7" s="76" customFormat="1" ht="45" customHeight="1">
      <c r="A52" s="84">
        <v>40</v>
      </c>
      <c r="B52" s="70" t="s">
        <v>263</v>
      </c>
      <c r="C52" s="16" t="s">
        <v>343</v>
      </c>
      <c r="D52" s="101">
        <v>1592</v>
      </c>
      <c r="E52" s="75" t="s">
        <v>220</v>
      </c>
      <c r="F52" s="113"/>
      <c r="G52" s="108" t="str">
        <f t="shared" si="2"/>
        <v xml:space="preserve"> </v>
      </c>
    </row>
    <row r="53" spans="1:7" s="76" customFormat="1" ht="25.5" customHeight="1">
      <c r="A53" s="202"/>
      <c r="B53" s="203"/>
      <c r="C53" s="203"/>
      <c r="D53" s="203"/>
      <c r="E53" s="204"/>
      <c r="F53" s="19" t="s">
        <v>22</v>
      </c>
      <c r="G53" s="109" t="str">
        <f>IF(SUM(G40:G52)=0,"",SUM(G40:G52))</f>
        <v/>
      </c>
    </row>
    <row r="54" spans="1:7" s="76" customFormat="1" ht="25.5" customHeight="1">
      <c r="A54" s="85" t="s">
        <v>35</v>
      </c>
      <c r="B54" s="262" t="s">
        <v>230</v>
      </c>
      <c r="C54" s="262"/>
      <c r="D54" s="262"/>
      <c r="E54" s="262"/>
      <c r="F54" s="262"/>
      <c r="G54" s="86"/>
    </row>
    <row r="55" spans="1:7" s="76" customFormat="1" ht="42" customHeight="1">
      <c r="A55" s="84">
        <v>41</v>
      </c>
      <c r="B55" s="70" t="s">
        <v>262</v>
      </c>
      <c r="C55" s="70" t="s">
        <v>231</v>
      </c>
      <c r="D55" s="101">
        <v>633</v>
      </c>
      <c r="E55" s="75" t="s">
        <v>220</v>
      </c>
      <c r="F55" s="113"/>
      <c r="G55" s="108" t="str">
        <f t="shared" ref="G55:G61" si="3">IF(ROUND(D55*F55,2)=0," ",ROUND(D55*F55,2))</f>
        <v xml:space="preserve"> </v>
      </c>
    </row>
    <row r="56" spans="1:7" s="76" customFormat="1" ht="52.5" customHeight="1">
      <c r="A56" s="84">
        <v>42</v>
      </c>
      <c r="B56" s="70" t="s">
        <v>262</v>
      </c>
      <c r="C56" s="70" t="s">
        <v>232</v>
      </c>
      <c r="D56" s="101">
        <v>72</v>
      </c>
      <c r="E56" s="75" t="s">
        <v>220</v>
      </c>
      <c r="F56" s="113"/>
      <c r="G56" s="108" t="str">
        <f t="shared" si="3"/>
        <v xml:space="preserve"> </v>
      </c>
    </row>
    <row r="57" spans="1:7" s="76" customFormat="1" ht="30" customHeight="1">
      <c r="A57" s="84">
        <v>43</v>
      </c>
      <c r="B57" s="70" t="s">
        <v>262</v>
      </c>
      <c r="C57" s="70" t="s">
        <v>233</v>
      </c>
      <c r="D57" s="101">
        <v>360</v>
      </c>
      <c r="E57" s="75" t="s">
        <v>220</v>
      </c>
      <c r="F57" s="113"/>
      <c r="G57" s="108" t="str">
        <f t="shared" si="3"/>
        <v xml:space="preserve"> </v>
      </c>
    </row>
    <row r="58" spans="1:7" s="76" customFormat="1" ht="30" customHeight="1">
      <c r="A58" s="84">
        <v>44</v>
      </c>
      <c r="B58" s="70" t="s">
        <v>262</v>
      </c>
      <c r="C58" s="70" t="s">
        <v>234</v>
      </c>
      <c r="D58" s="101">
        <v>633</v>
      </c>
      <c r="E58" s="75" t="s">
        <v>15</v>
      </c>
      <c r="F58" s="113"/>
      <c r="G58" s="108" t="str">
        <f t="shared" si="3"/>
        <v xml:space="preserve"> </v>
      </c>
    </row>
    <row r="59" spans="1:7" s="76" customFormat="1" ht="30" customHeight="1">
      <c r="A59" s="84">
        <v>45</v>
      </c>
      <c r="B59" s="70" t="s">
        <v>262</v>
      </c>
      <c r="C59" s="70" t="s">
        <v>235</v>
      </c>
      <c r="D59" s="101">
        <v>633</v>
      </c>
      <c r="E59" s="75" t="s">
        <v>236</v>
      </c>
      <c r="F59" s="113"/>
      <c r="G59" s="108" t="str">
        <f t="shared" si="3"/>
        <v xml:space="preserve"> </v>
      </c>
    </row>
    <row r="60" spans="1:7" s="76" customFormat="1" ht="30" customHeight="1">
      <c r="A60" s="84">
        <v>46</v>
      </c>
      <c r="B60" s="70" t="s">
        <v>262</v>
      </c>
      <c r="C60" s="70" t="s">
        <v>237</v>
      </c>
      <c r="D60" s="101">
        <v>63.3</v>
      </c>
      <c r="E60" s="75" t="s">
        <v>220</v>
      </c>
      <c r="F60" s="113"/>
      <c r="G60" s="108" t="str">
        <f t="shared" si="3"/>
        <v xml:space="preserve"> </v>
      </c>
    </row>
    <row r="61" spans="1:7" s="76" customFormat="1" ht="30" customHeight="1">
      <c r="A61" s="84">
        <v>47</v>
      </c>
      <c r="B61" s="70" t="s">
        <v>262</v>
      </c>
      <c r="C61" s="70" t="s">
        <v>238</v>
      </c>
      <c r="D61" s="101">
        <v>63.3</v>
      </c>
      <c r="E61" s="75" t="s">
        <v>220</v>
      </c>
      <c r="F61" s="113"/>
      <c r="G61" s="108" t="str">
        <f t="shared" si="3"/>
        <v xml:space="preserve"> </v>
      </c>
    </row>
    <row r="62" spans="1:7" s="76" customFormat="1" ht="25.5" customHeight="1" thickBot="1">
      <c r="A62" s="202"/>
      <c r="B62" s="203"/>
      <c r="C62" s="203"/>
      <c r="D62" s="203"/>
      <c r="E62" s="204"/>
      <c r="F62" s="19" t="s">
        <v>22</v>
      </c>
      <c r="G62" s="109" t="str">
        <f>IF(SUM(G55:G61)=0,"",SUM(G55:G61))</f>
        <v/>
      </c>
    </row>
    <row r="63" spans="1:7" s="76" customFormat="1" ht="30" customHeight="1" thickBot="1">
      <c r="A63" s="235" t="s">
        <v>56</v>
      </c>
      <c r="B63" s="236"/>
      <c r="C63" s="236"/>
      <c r="D63" s="236"/>
      <c r="E63" s="236"/>
      <c r="F63" s="236"/>
      <c r="G63" s="115" t="str">
        <f>IF(SUM(G26,G38,G53,G62)=0,"",SUM(G26,G38,G53,G62))</f>
        <v/>
      </c>
    </row>
    <row r="64" spans="1:7" s="76" customFormat="1" ht="30" customHeight="1">
      <c r="A64" s="77"/>
      <c r="B64" s="77"/>
      <c r="C64" s="77"/>
      <c r="D64" s="79"/>
      <c r="E64" s="79"/>
      <c r="F64" s="77"/>
      <c r="G64" s="77"/>
    </row>
    <row r="65" spans="1:7" s="76" customFormat="1" ht="30" customHeight="1">
      <c r="A65" s="77"/>
      <c r="B65" s="77"/>
      <c r="C65" s="77"/>
      <c r="D65" s="79"/>
      <c r="E65" s="79"/>
      <c r="F65" s="77"/>
      <c r="G65" s="77"/>
    </row>
    <row r="66" spans="1:7" s="76" customFormat="1" ht="30" customHeight="1">
      <c r="D66" s="81"/>
      <c r="E66" s="81"/>
    </row>
    <row r="67" spans="1:7" s="76" customFormat="1" ht="30" customHeight="1">
      <c r="D67" s="81"/>
      <c r="E67" s="81"/>
    </row>
  </sheetData>
  <sheetProtection password="C714" sheet="1" objects="1" scenarios="1"/>
  <customSheetViews>
    <customSheetView guid="{884A1504-D651-461D-833F-5291DE2AB5FB}" scale="112" showPageBreaks="1" fitToPage="1" printArea="1">
      <selection activeCell="L4" sqref="L4"/>
      <pageMargins left="0.85" right="0.43" top="0.74" bottom="1.02" header="0.31496062992125984" footer="0.56999999999999995"/>
      <pageSetup paperSize="9" scale="81" fitToHeight="3" orientation="portrait" r:id="rId1"/>
      <headerFooter>
        <oddFooter>Strona &amp;P z &amp;N</oddFooter>
      </headerFooter>
    </customSheetView>
  </customSheetViews>
  <mergeCells count="18">
    <mergeCell ref="A1:G1"/>
    <mergeCell ref="A2:G2"/>
    <mergeCell ref="A3:G3"/>
    <mergeCell ref="A5:A6"/>
    <mergeCell ref="C5:C6"/>
    <mergeCell ref="D5:D6"/>
    <mergeCell ref="E5:E6"/>
    <mergeCell ref="F5:F6"/>
    <mergeCell ref="G5:G6"/>
    <mergeCell ref="A63:F63"/>
    <mergeCell ref="B39:F39"/>
    <mergeCell ref="B54:F54"/>
    <mergeCell ref="B8:F8"/>
    <mergeCell ref="B27:F27"/>
    <mergeCell ref="A53:E53"/>
    <mergeCell ref="A62:E62"/>
    <mergeCell ref="A38:E38"/>
    <mergeCell ref="A26:E26"/>
  </mergeCells>
  <pageMargins left="0.85" right="0.43" top="0.74" bottom="0.9" header="0.31496062992125984" footer="0.56999999999999995"/>
  <pageSetup paperSize="9" scale="79" fitToHeight="3" orientation="portrait" r:id="rId2"/>
  <headerFooter>
    <oddFooter>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workbookViewId="0">
      <selection activeCell="J29" sqref="J29"/>
    </sheetView>
  </sheetViews>
  <sheetFormatPr defaultRowHeight="12.75"/>
  <cols>
    <col min="1" max="1" width="3.125" style="76" customWidth="1"/>
    <col min="2" max="2" width="10.25" style="76" customWidth="1"/>
    <col min="3" max="3" width="55.625" style="76" customWidth="1"/>
    <col min="4" max="4" width="8.375" style="80" customWidth="1"/>
    <col min="5" max="5" width="6" style="81" customWidth="1"/>
    <col min="6" max="6" width="11.625" style="76" customWidth="1"/>
    <col min="7" max="7" width="20.875" style="76" customWidth="1"/>
    <col min="8" max="234" width="9" style="76"/>
    <col min="235" max="235" width="5.375" style="76" customWidth="1"/>
    <col min="236" max="236" width="12.125" style="76" customWidth="1"/>
    <col min="237" max="237" width="48.375" style="76" customWidth="1"/>
    <col min="238" max="238" width="5.75" style="76" customWidth="1"/>
    <col min="239" max="239" width="8.375" style="76" customWidth="1"/>
    <col min="240" max="240" width="15.625" style="76" customWidth="1"/>
    <col min="241" max="490" width="9" style="76"/>
    <col min="491" max="491" width="5.375" style="76" customWidth="1"/>
    <col min="492" max="492" width="12.125" style="76" customWidth="1"/>
    <col min="493" max="493" width="48.375" style="76" customWidth="1"/>
    <col min="494" max="494" width="5.75" style="76" customWidth="1"/>
    <col min="495" max="495" width="8.375" style="76" customWidth="1"/>
    <col min="496" max="496" width="15.625" style="76" customWidth="1"/>
    <col min="497" max="746" width="9" style="76"/>
    <col min="747" max="747" width="5.375" style="76" customWidth="1"/>
    <col min="748" max="748" width="12.125" style="76" customWidth="1"/>
    <col min="749" max="749" width="48.375" style="76" customWidth="1"/>
    <col min="750" max="750" width="5.75" style="76" customWidth="1"/>
    <col min="751" max="751" width="8.375" style="76" customWidth="1"/>
    <col min="752" max="752" width="15.625" style="76" customWidth="1"/>
    <col min="753" max="1002" width="9" style="76"/>
    <col min="1003" max="1003" width="5.375" style="76" customWidth="1"/>
    <col min="1004" max="1004" width="12.125" style="76" customWidth="1"/>
    <col min="1005" max="1005" width="48.375" style="76" customWidth="1"/>
    <col min="1006" max="1006" width="5.75" style="76" customWidth="1"/>
    <col min="1007" max="1007" width="8.375" style="76" customWidth="1"/>
    <col min="1008" max="1008" width="15.625" style="76" customWidth="1"/>
    <col min="1009" max="1258" width="9" style="76"/>
    <col min="1259" max="1259" width="5.375" style="76" customWidth="1"/>
    <col min="1260" max="1260" width="12.125" style="76" customWidth="1"/>
    <col min="1261" max="1261" width="48.375" style="76" customWidth="1"/>
    <col min="1262" max="1262" width="5.75" style="76" customWidth="1"/>
    <col min="1263" max="1263" width="8.375" style="76" customWidth="1"/>
    <col min="1264" max="1264" width="15.625" style="76" customWidth="1"/>
    <col min="1265" max="1514" width="9" style="76"/>
    <col min="1515" max="1515" width="5.375" style="76" customWidth="1"/>
    <col min="1516" max="1516" width="12.125" style="76" customWidth="1"/>
    <col min="1517" max="1517" width="48.375" style="76" customWidth="1"/>
    <col min="1518" max="1518" width="5.75" style="76" customWidth="1"/>
    <col min="1519" max="1519" width="8.375" style="76" customWidth="1"/>
    <col min="1520" max="1520" width="15.625" style="76" customWidth="1"/>
    <col min="1521" max="1770" width="9" style="76"/>
    <col min="1771" max="1771" width="5.375" style="76" customWidth="1"/>
    <col min="1772" max="1772" width="12.125" style="76" customWidth="1"/>
    <col min="1773" max="1773" width="48.375" style="76" customWidth="1"/>
    <col min="1774" max="1774" width="5.75" style="76" customWidth="1"/>
    <col min="1775" max="1775" width="8.375" style="76" customWidth="1"/>
    <col min="1776" max="1776" width="15.625" style="76" customWidth="1"/>
    <col min="1777" max="2026" width="9" style="76"/>
    <col min="2027" max="2027" width="5.375" style="76" customWidth="1"/>
    <col min="2028" max="2028" width="12.125" style="76" customWidth="1"/>
    <col min="2029" max="2029" width="48.375" style="76" customWidth="1"/>
    <col min="2030" max="2030" width="5.75" style="76" customWidth="1"/>
    <col min="2031" max="2031" width="8.375" style="76" customWidth="1"/>
    <col min="2032" max="2032" width="15.625" style="76" customWidth="1"/>
    <col min="2033" max="2282" width="9" style="76"/>
    <col min="2283" max="2283" width="5.375" style="76" customWidth="1"/>
    <col min="2284" max="2284" width="12.125" style="76" customWidth="1"/>
    <col min="2285" max="2285" width="48.375" style="76" customWidth="1"/>
    <col min="2286" max="2286" width="5.75" style="76" customWidth="1"/>
    <col min="2287" max="2287" width="8.375" style="76" customWidth="1"/>
    <col min="2288" max="2288" width="15.625" style="76" customWidth="1"/>
    <col min="2289" max="2538" width="9" style="76"/>
    <col min="2539" max="2539" width="5.375" style="76" customWidth="1"/>
    <col min="2540" max="2540" width="12.125" style="76" customWidth="1"/>
    <col min="2541" max="2541" width="48.375" style="76" customWidth="1"/>
    <col min="2542" max="2542" width="5.75" style="76" customWidth="1"/>
    <col min="2543" max="2543" width="8.375" style="76" customWidth="1"/>
    <col min="2544" max="2544" width="15.625" style="76" customWidth="1"/>
    <col min="2545" max="2794" width="9" style="76"/>
    <col min="2795" max="2795" width="5.375" style="76" customWidth="1"/>
    <col min="2796" max="2796" width="12.125" style="76" customWidth="1"/>
    <col min="2797" max="2797" width="48.375" style="76" customWidth="1"/>
    <col min="2798" max="2798" width="5.75" style="76" customWidth="1"/>
    <col min="2799" max="2799" width="8.375" style="76" customWidth="1"/>
    <col min="2800" max="2800" width="15.625" style="76" customWidth="1"/>
    <col min="2801" max="3050" width="9" style="76"/>
    <col min="3051" max="3051" width="5.375" style="76" customWidth="1"/>
    <col min="3052" max="3052" width="12.125" style="76" customWidth="1"/>
    <col min="3053" max="3053" width="48.375" style="76" customWidth="1"/>
    <col min="3054" max="3054" width="5.75" style="76" customWidth="1"/>
    <col min="3055" max="3055" width="8.375" style="76" customWidth="1"/>
    <col min="3056" max="3056" width="15.625" style="76" customWidth="1"/>
    <col min="3057" max="3306" width="9" style="76"/>
    <col min="3307" max="3307" width="5.375" style="76" customWidth="1"/>
    <col min="3308" max="3308" width="12.125" style="76" customWidth="1"/>
    <col min="3309" max="3309" width="48.375" style="76" customWidth="1"/>
    <col min="3310" max="3310" width="5.75" style="76" customWidth="1"/>
    <col min="3311" max="3311" width="8.375" style="76" customWidth="1"/>
    <col min="3312" max="3312" width="15.625" style="76" customWidth="1"/>
    <col min="3313" max="3562" width="9" style="76"/>
    <col min="3563" max="3563" width="5.375" style="76" customWidth="1"/>
    <col min="3564" max="3564" width="12.125" style="76" customWidth="1"/>
    <col min="3565" max="3565" width="48.375" style="76" customWidth="1"/>
    <col min="3566" max="3566" width="5.75" style="76" customWidth="1"/>
    <col min="3567" max="3567" width="8.375" style="76" customWidth="1"/>
    <col min="3568" max="3568" width="15.625" style="76" customWidth="1"/>
    <col min="3569" max="3818" width="9" style="76"/>
    <col min="3819" max="3819" width="5.375" style="76" customWidth="1"/>
    <col min="3820" max="3820" width="12.125" style="76" customWidth="1"/>
    <col min="3821" max="3821" width="48.375" style="76" customWidth="1"/>
    <col min="3822" max="3822" width="5.75" style="76" customWidth="1"/>
    <col min="3823" max="3823" width="8.375" style="76" customWidth="1"/>
    <col min="3824" max="3824" width="15.625" style="76" customWidth="1"/>
    <col min="3825" max="4074" width="9" style="76"/>
    <col min="4075" max="4075" width="5.375" style="76" customWidth="1"/>
    <col min="4076" max="4076" width="12.125" style="76" customWidth="1"/>
    <col min="4077" max="4077" width="48.375" style="76" customWidth="1"/>
    <col min="4078" max="4078" width="5.75" style="76" customWidth="1"/>
    <col min="4079" max="4079" width="8.375" style="76" customWidth="1"/>
    <col min="4080" max="4080" width="15.625" style="76" customWidth="1"/>
    <col min="4081" max="4330" width="9" style="76"/>
    <col min="4331" max="4331" width="5.375" style="76" customWidth="1"/>
    <col min="4332" max="4332" width="12.125" style="76" customWidth="1"/>
    <col min="4333" max="4333" width="48.375" style="76" customWidth="1"/>
    <col min="4334" max="4334" width="5.75" style="76" customWidth="1"/>
    <col min="4335" max="4335" width="8.375" style="76" customWidth="1"/>
    <col min="4336" max="4336" width="15.625" style="76" customWidth="1"/>
    <col min="4337" max="4586" width="9" style="76"/>
    <col min="4587" max="4587" width="5.375" style="76" customWidth="1"/>
    <col min="4588" max="4588" width="12.125" style="76" customWidth="1"/>
    <col min="4589" max="4589" width="48.375" style="76" customWidth="1"/>
    <col min="4590" max="4590" width="5.75" style="76" customWidth="1"/>
    <col min="4591" max="4591" width="8.375" style="76" customWidth="1"/>
    <col min="4592" max="4592" width="15.625" style="76" customWidth="1"/>
    <col min="4593" max="4842" width="9" style="76"/>
    <col min="4843" max="4843" width="5.375" style="76" customWidth="1"/>
    <col min="4844" max="4844" width="12.125" style="76" customWidth="1"/>
    <col min="4845" max="4845" width="48.375" style="76" customWidth="1"/>
    <col min="4846" max="4846" width="5.75" style="76" customWidth="1"/>
    <col min="4847" max="4847" width="8.375" style="76" customWidth="1"/>
    <col min="4848" max="4848" width="15.625" style="76" customWidth="1"/>
    <col min="4849" max="5098" width="9" style="76"/>
    <col min="5099" max="5099" width="5.375" style="76" customWidth="1"/>
    <col min="5100" max="5100" width="12.125" style="76" customWidth="1"/>
    <col min="5101" max="5101" width="48.375" style="76" customWidth="1"/>
    <col min="5102" max="5102" width="5.75" style="76" customWidth="1"/>
    <col min="5103" max="5103" width="8.375" style="76" customWidth="1"/>
    <col min="5104" max="5104" width="15.625" style="76" customWidth="1"/>
    <col min="5105" max="5354" width="9" style="76"/>
    <col min="5355" max="5355" width="5.375" style="76" customWidth="1"/>
    <col min="5356" max="5356" width="12.125" style="76" customWidth="1"/>
    <col min="5357" max="5357" width="48.375" style="76" customWidth="1"/>
    <col min="5358" max="5358" width="5.75" style="76" customWidth="1"/>
    <col min="5359" max="5359" width="8.375" style="76" customWidth="1"/>
    <col min="5360" max="5360" width="15.625" style="76" customWidth="1"/>
    <col min="5361" max="5610" width="9" style="76"/>
    <col min="5611" max="5611" width="5.375" style="76" customWidth="1"/>
    <col min="5612" max="5612" width="12.125" style="76" customWidth="1"/>
    <col min="5613" max="5613" width="48.375" style="76" customWidth="1"/>
    <col min="5614" max="5614" width="5.75" style="76" customWidth="1"/>
    <col min="5615" max="5615" width="8.375" style="76" customWidth="1"/>
    <col min="5616" max="5616" width="15.625" style="76" customWidth="1"/>
    <col min="5617" max="5866" width="9" style="76"/>
    <col min="5867" max="5867" width="5.375" style="76" customWidth="1"/>
    <col min="5868" max="5868" width="12.125" style="76" customWidth="1"/>
    <col min="5869" max="5869" width="48.375" style="76" customWidth="1"/>
    <col min="5870" max="5870" width="5.75" style="76" customWidth="1"/>
    <col min="5871" max="5871" width="8.375" style="76" customWidth="1"/>
    <col min="5872" max="5872" width="15.625" style="76" customWidth="1"/>
    <col min="5873" max="6122" width="9" style="76"/>
    <col min="6123" max="6123" width="5.375" style="76" customWidth="1"/>
    <col min="6124" max="6124" width="12.125" style="76" customWidth="1"/>
    <col min="6125" max="6125" width="48.375" style="76" customWidth="1"/>
    <col min="6126" max="6126" width="5.75" style="76" customWidth="1"/>
    <col min="6127" max="6127" width="8.375" style="76" customWidth="1"/>
    <col min="6128" max="6128" width="15.625" style="76" customWidth="1"/>
    <col min="6129" max="6378" width="9" style="76"/>
    <col min="6379" max="6379" width="5.375" style="76" customWidth="1"/>
    <col min="6380" max="6380" width="12.125" style="76" customWidth="1"/>
    <col min="6381" max="6381" width="48.375" style="76" customWidth="1"/>
    <col min="6382" max="6382" width="5.75" style="76" customWidth="1"/>
    <col min="6383" max="6383" width="8.375" style="76" customWidth="1"/>
    <col min="6384" max="6384" width="15.625" style="76" customWidth="1"/>
    <col min="6385" max="6634" width="9" style="76"/>
    <col min="6635" max="6635" width="5.375" style="76" customWidth="1"/>
    <col min="6636" max="6636" width="12.125" style="76" customWidth="1"/>
    <col min="6637" max="6637" width="48.375" style="76" customWidth="1"/>
    <col min="6638" max="6638" width="5.75" style="76" customWidth="1"/>
    <col min="6639" max="6639" width="8.375" style="76" customWidth="1"/>
    <col min="6640" max="6640" width="15.625" style="76" customWidth="1"/>
    <col min="6641" max="6890" width="9" style="76"/>
    <col min="6891" max="6891" width="5.375" style="76" customWidth="1"/>
    <col min="6892" max="6892" width="12.125" style="76" customWidth="1"/>
    <col min="6893" max="6893" width="48.375" style="76" customWidth="1"/>
    <col min="6894" max="6894" width="5.75" style="76" customWidth="1"/>
    <col min="6895" max="6895" width="8.375" style="76" customWidth="1"/>
    <col min="6896" max="6896" width="15.625" style="76" customWidth="1"/>
    <col min="6897" max="7146" width="9" style="76"/>
    <col min="7147" max="7147" width="5.375" style="76" customWidth="1"/>
    <col min="7148" max="7148" width="12.125" style="76" customWidth="1"/>
    <col min="7149" max="7149" width="48.375" style="76" customWidth="1"/>
    <col min="7150" max="7150" width="5.75" style="76" customWidth="1"/>
    <col min="7151" max="7151" width="8.375" style="76" customWidth="1"/>
    <col min="7152" max="7152" width="15.625" style="76" customWidth="1"/>
    <col min="7153" max="7402" width="9" style="76"/>
    <col min="7403" max="7403" width="5.375" style="76" customWidth="1"/>
    <col min="7404" max="7404" width="12.125" style="76" customWidth="1"/>
    <col min="7405" max="7405" width="48.375" style="76" customWidth="1"/>
    <col min="7406" max="7406" width="5.75" style="76" customWidth="1"/>
    <col min="7407" max="7407" width="8.375" style="76" customWidth="1"/>
    <col min="7408" max="7408" width="15.625" style="76" customWidth="1"/>
    <col min="7409" max="7658" width="9" style="76"/>
    <col min="7659" max="7659" width="5.375" style="76" customWidth="1"/>
    <col min="7660" max="7660" width="12.125" style="76" customWidth="1"/>
    <col min="7661" max="7661" width="48.375" style="76" customWidth="1"/>
    <col min="7662" max="7662" width="5.75" style="76" customWidth="1"/>
    <col min="7663" max="7663" width="8.375" style="76" customWidth="1"/>
    <col min="7664" max="7664" width="15.625" style="76" customWidth="1"/>
    <col min="7665" max="7914" width="9" style="76"/>
    <col min="7915" max="7915" width="5.375" style="76" customWidth="1"/>
    <col min="7916" max="7916" width="12.125" style="76" customWidth="1"/>
    <col min="7917" max="7917" width="48.375" style="76" customWidth="1"/>
    <col min="7918" max="7918" width="5.75" style="76" customWidth="1"/>
    <col min="7919" max="7919" width="8.375" style="76" customWidth="1"/>
    <col min="7920" max="7920" width="15.625" style="76" customWidth="1"/>
    <col min="7921" max="8170" width="9" style="76"/>
    <col min="8171" max="8171" width="5.375" style="76" customWidth="1"/>
    <col min="8172" max="8172" width="12.125" style="76" customWidth="1"/>
    <col min="8173" max="8173" width="48.375" style="76" customWidth="1"/>
    <col min="8174" max="8174" width="5.75" style="76" customWidth="1"/>
    <col min="8175" max="8175" width="8.375" style="76" customWidth="1"/>
    <col min="8176" max="8176" width="15.625" style="76" customWidth="1"/>
    <col min="8177" max="8426" width="9" style="76"/>
    <col min="8427" max="8427" width="5.375" style="76" customWidth="1"/>
    <col min="8428" max="8428" width="12.125" style="76" customWidth="1"/>
    <col min="8429" max="8429" width="48.375" style="76" customWidth="1"/>
    <col min="8430" max="8430" width="5.75" style="76" customWidth="1"/>
    <col min="8431" max="8431" width="8.375" style="76" customWidth="1"/>
    <col min="8432" max="8432" width="15.625" style="76" customWidth="1"/>
    <col min="8433" max="8682" width="9" style="76"/>
    <col min="8683" max="8683" width="5.375" style="76" customWidth="1"/>
    <col min="8684" max="8684" width="12.125" style="76" customWidth="1"/>
    <col min="8685" max="8685" width="48.375" style="76" customWidth="1"/>
    <col min="8686" max="8686" width="5.75" style="76" customWidth="1"/>
    <col min="8687" max="8687" width="8.375" style="76" customWidth="1"/>
    <col min="8688" max="8688" width="15.625" style="76" customWidth="1"/>
    <col min="8689" max="8938" width="9" style="76"/>
    <col min="8939" max="8939" width="5.375" style="76" customWidth="1"/>
    <col min="8940" max="8940" width="12.125" style="76" customWidth="1"/>
    <col min="8941" max="8941" width="48.375" style="76" customWidth="1"/>
    <col min="8942" max="8942" width="5.75" style="76" customWidth="1"/>
    <col min="8943" max="8943" width="8.375" style="76" customWidth="1"/>
    <col min="8944" max="8944" width="15.625" style="76" customWidth="1"/>
    <col min="8945" max="9194" width="9" style="76"/>
    <col min="9195" max="9195" width="5.375" style="76" customWidth="1"/>
    <col min="9196" max="9196" width="12.125" style="76" customWidth="1"/>
    <col min="9197" max="9197" width="48.375" style="76" customWidth="1"/>
    <col min="9198" max="9198" width="5.75" style="76" customWidth="1"/>
    <col min="9199" max="9199" width="8.375" style="76" customWidth="1"/>
    <col min="9200" max="9200" width="15.625" style="76" customWidth="1"/>
    <col min="9201" max="9450" width="9" style="76"/>
    <col min="9451" max="9451" width="5.375" style="76" customWidth="1"/>
    <col min="9452" max="9452" width="12.125" style="76" customWidth="1"/>
    <col min="9453" max="9453" width="48.375" style="76" customWidth="1"/>
    <col min="9454" max="9454" width="5.75" style="76" customWidth="1"/>
    <col min="9455" max="9455" width="8.375" style="76" customWidth="1"/>
    <col min="9456" max="9456" width="15.625" style="76" customWidth="1"/>
    <col min="9457" max="9706" width="9" style="76"/>
    <col min="9707" max="9707" width="5.375" style="76" customWidth="1"/>
    <col min="9708" max="9708" width="12.125" style="76" customWidth="1"/>
    <col min="9709" max="9709" width="48.375" style="76" customWidth="1"/>
    <col min="9710" max="9710" width="5.75" style="76" customWidth="1"/>
    <col min="9711" max="9711" width="8.375" style="76" customWidth="1"/>
    <col min="9712" max="9712" width="15.625" style="76" customWidth="1"/>
    <col min="9713" max="9962" width="9" style="76"/>
    <col min="9963" max="9963" width="5.375" style="76" customWidth="1"/>
    <col min="9964" max="9964" width="12.125" style="76" customWidth="1"/>
    <col min="9965" max="9965" width="48.375" style="76" customWidth="1"/>
    <col min="9966" max="9966" width="5.75" style="76" customWidth="1"/>
    <col min="9967" max="9967" width="8.375" style="76" customWidth="1"/>
    <col min="9968" max="9968" width="15.625" style="76" customWidth="1"/>
    <col min="9969" max="10218" width="9" style="76"/>
    <col min="10219" max="10219" width="5.375" style="76" customWidth="1"/>
    <col min="10220" max="10220" width="12.125" style="76" customWidth="1"/>
    <col min="10221" max="10221" width="48.375" style="76" customWidth="1"/>
    <col min="10222" max="10222" width="5.75" style="76" customWidth="1"/>
    <col min="10223" max="10223" width="8.375" style="76" customWidth="1"/>
    <col min="10224" max="10224" width="15.625" style="76" customWidth="1"/>
    <col min="10225" max="10474" width="9" style="76"/>
    <col min="10475" max="10475" width="5.375" style="76" customWidth="1"/>
    <col min="10476" max="10476" width="12.125" style="76" customWidth="1"/>
    <col min="10477" max="10477" width="48.375" style="76" customWidth="1"/>
    <col min="10478" max="10478" width="5.75" style="76" customWidth="1"/>
    <col min="10479" max="10479" width="8.375" style="76" customWidth="1"/>
    <col min="10480" max="10480" width="15.625" style="76" customWidth="1"/>
    <col min="10481" max="10730" width="9" style="76"/>
    <col min="10731" max="10731" width="5.375" style="76" customWidth="1"/>
    <col min="10732" max="10732" width="12.125" style="76" customWidth="1"/>
    <col min="10733" max="10733" width="48.375" style="76" customWidth="1"/>
    <col min="10734" max="10734" width="5.75" style="76" customWidth="1"/>
    <col min="10735" max="10735" width="8.375" style="76" customWidth="1"/>
    <col min="10736" max="10736" width="15.625" style="76" customWidth="1"/>
    <col min="10737" max="10986" width="9" style="76"/>
    <col min="10987" max="10987" width="5.375" style="76" customWidth="1"/>
    <col min="10988" max="10988" width="12.125" style="76" customWidth="1"/>
    <col min="10989" max="10989" width="48.375" style="76" customWidth="1"/>
    <col min="10990" max="10990" width="5.75" style="76" customWidth="1"/>
    <col min="10991" max="10991" width="8.375" style="76" customWidth="1"/>
    <col min="10992" max="10992" width="15.625" style="76" customWidth="1"/>
    <col min="10993" max="11242" width="9" style="76"/>
    <col min="11243" max="11243" width="5.375" style="76" customWidth="1"/>
    <col min="11244" max="11244" width="12.125" style="76" customWidth="1"/>
    <col min="11245" max="11245" width="48.375" style="76" customWidth="1"/>
    <col min="11246" max="11246" width="5.75" style="76" customWidth="1"/>
    <col min="11247" max="11247" width="8.375" style="76" customWidth="1"/>
    <col min="11248" max="11248" width="15.625" style="76" customWidth="1"/>
    <col min="11249" max="11498" width="9" style="76"/>
    <col min="11499" max="11499" width="5.375" style="76" customWidth="1"/>
    <col min="11500" max="11500" width="12.125" style="76" customWidth="1"/>
    <col min="11501" max="11501" width="48.375" style="76" customWidth="1"/>
    <col min="11502" max="11502" width="5.75" style="76" customWidth="1"/>
    <col min="11503" max="11503" width="8.375" style="76" customWidth="1"/>
    <col min="11504" max="11504" width="15.625" style="76" customWidth="1"/>
    <col min="11505" max="11754" width="9" style="76"/>
    <col min="11755" max="11755" width="5.375" style="76" customWidth="1"/>
    <col min="11756" max="11756" width="12.125" style="76" customWidth="1"/>
    <col min="11757" max="11757" width="48.375" style="76" customWidth="1"/>
    <col min="11758" max="11758" width="5.75" style="76" customWidth="1"/>
    <col min="11759" max="11759" width="8.375" style="76" customWidth="1"/>
    <col min="11760" max="11760" width="15.625" style="76" customWidth="1"/>
    <col min="11761" max="12010" width="9" style="76"/>
    <col min="12011" max="12011" width="5.375" style="76" customWidth="1"/>
    <col min="12012" max="12012" width="12.125" style="76" customWidth="1"/>
    <col min="12013" max="12013" width="48.375" style="76" customWidth="1"/>
    <col min="12014" max="12014" width="5.75" style="76" customWidth="1"/>
    <col min="12015" max="12015" width="8.375" style="76" customWidth="1"/>
    <col min="12016" max="12016" width="15.625" style="76" customWidth="1"/>
    <col min="12017" max="12266" width="9" style="76"/>
    <col min="12267" max="12267" width="5.375" style="76" customWidth="1"/>
    <col min="12268" max="12268" width="12.125" style="76" customWidth="1"/>
    <col min="12269" max="12269" width="48.375" style="76" customWidth="1"/>
    <col min="12270" max="12270" width="5.75" style="76" customWidth="1"/>
    <col min="12271" max="12271" width="8.375" style="76" customWidth="1"/>
    <col min="12272" max="12272" width="15.625" style="76" customWidth="1"/>
    <col min="12273" max="12522" width="9" style="76"/>
    <col min="12523" max="12523" width="5.375" style="76" customWidth="1"/>
    <col min="12524" max="12524" width="12.125" style="76" customWidth="1"/>
    <col min="12525" max="12525" width="48.375" style="76" customWidth="1"/>
    <col min="12526" max="12526" width="5.75" style="76" customWidth="1"/>
    <col min="12527" max="12527" width="8.375" style="76" customWidth="1"/>
    <col min="12528" max="12528" width="15.625" style="76" customWidth="1"/>
    <col min="12529" max="12778" width="9" style="76"/>
    <col min="12779" max="12779" width="5.375" style="76" customWidth="1"/>
    <col min="12780" max="12780" width="12.125" style="76" customWidth="1"/>
    <col min="12781" max="12781" width="48.375" style="76" customWidth="1"/>
    <col min="12782" max="12782" width="5.75" style="76" customWidth="1"/>
    <col min="12783" max="12783" width="8.375" style="76" customWidth="1"/>
    <col min="12784" max="12784" width="15.625" style="76" customWidth="1"/>
    <col min="12785" max="13034" width="9" style="76"/>
    <col min="13035" max="13035" width="5.375" style="76" customWidth="1"/>
    <col min="13036" max="13036" width="12.125" style="76" customWidth="1"/>
    <col min="13037" max="13037" width="48.375" style="76" customWidth="1"/>
    <col min="13038" max="13038" width="5.75" style="76" customWidth="1"/>
    <col min="13039" max="13039" width="8.375" style="76" customWidth="1"/>
    <col min="13040" max="13040" width="15.625" style="76" customWidth="1"/>
    <col min="13041" max="13290" width="9" style="76"/>
    <col min="13291" max="13291" width="5.375" style="76" customWidth="1"/>
    <col min="13292" max="13292" width="12.125" style="76" customWidth="1"/>
    <col min="13293" max="13293" width="48.375" style="76" customWidth="1"/>
    <col min="13294" max="13294" width="5.75" style="76" customWidth="1"/>
    <col min="13295" max="13295" width="8.375" style="76" customWidth="1"/>
    <col min="13296" max="13296" width="15.625" style="76" customWidth="1"/>
    <col min="13297" max="13546" width="9" style="76"/>
    <col min="13547" max="13547" width="5.375" style="76" customWidth="1"/>
    <col min="13548" max="13548" width="12.125" style="76" customWidth="1"/>
    <col min="13549" max="13549" width="48.375" style="76" customWidth="1"/>
    <col min="13550" max="13550" width="5.75" style="76" customWidth="1"/>
    <col min="13551" max="13551" width="8.375" style="76" customWidth="1"/>
    <col min="13552" max="13552" width="15.625" style="76" customWidth="1"/>
    <col min="13553" max="13802" width="9" style="76"/>
    <col min="13803" max="13803" width="5.375" style="76" customWidth="1"/>
    <col min="13804" max="13804" width="12.125" style="76" customWidth="1"/>
    <col min="13805" max="13805" width="48.375" style="76" customWidth="1"/>
    <col min="13806" max="13806" width="5.75" style="76" customWidth="1"/>
    <col min="13807" max="13807" width="8.375" style="76" customWidth="1"/>
    <col min="13808" max="13808" width="15.625" style="76" customWidth="1"/>
    <col min="13809" max="14058" width="9" style="76"/>
    <col min="14059" max="14059" width="5.375" style="76" customWidth="1"/>
    <col min="14060" max="14060" width="12.125" style="76" customWidth="1"/>
    <col min="14061" max="14061" width="48.375" style="76" customWidth="1"/>
    <col min="14062" max="14062" width="5.75" style="76" customWidth="1"/>
    <col min="14063" max="14063" width="8.375" style="76" customWidth="1"/>
    <col min="14064" max="14064" width="15.625" style="76" customWidth="1"/>
    <col min="14065" max="14314" width="9" style="76"/>
    <col min="14315" max="14315" width="5.375" style="76" customWidth="1"/>
    <col min="14316" max="14316" width="12.125" style="76" customWidth="1"/>
    <col min="14317" max="14317" width="48.375" style="76" customWidth="1"/>
    <col min="14318" max="14318" width="5.75" style="76" customWidth="1"/>
    <col min="14319" max="14319" width="8.375" style="76" customWidth="1"/>
    <col min="14320" max="14320" width="15.625" style="76" customWidth="1"/>
    <col min="14321" max="14570" width="9" style="76"/>
    <col min="14571" max="14571" width="5.375" style="76" customWidth="1"/>
    <col min="14572" max="14572" width="12.125" style="76" customWidth="1"/>
    <col min="14573" max="14573" width="48.375" style="76" customWidth="1"/>
    <col min="14574" max="14574" width="5.75" style="76" customWidth="1"/>
    <col min="14575" max="14575" width="8.375" style="76" customWidth="1"/>
    <col min="14576" max="14576" width="15.625" style="76" customWidth="1"/>
    <col min="14577" max="14826" width="9" style="76"/>
    <col min="14827" max="14827" width="5.375" style="76" customWidth="1"/>
    <col min="14828" max="14828" width="12.125" style="76" customWidth="1"/>
    <col min="14829" max="14829" width="48.375" style="76" customWidth="1"/>
    <col min="14830" max="14830" width="5.75" style="76" customWidth="1"/>
    <col min="14831" max="14831" width="8.375" style="76" customWidth="1"/>
    <col min="14832" max="14832" width="15.625" style="76" customWidth="1"/>
    <col min="14833" max="15082" width="9" style="76"/>
    <col min="15083" max="15083" width="5.375" style="76" customWidth="1"/>
    <col min="15084" max="15084" width="12.125" style="76" customWidth="1"/>
    <col min="15085" max="15085" width="48.375" style="76" customWidth="1"/>
    <col min="15086" max="15086" width="5.75" style="76" customWidth="1"/>
    <col min="15087" max="15087" width="8.375" style="76" customWidth="1"/>
    <col min="15088" max="15088" width="15.625" style="76" customWidth="1"/>
    <col min="15089" max="15338" width="9" style="76"/>
    <col min="15339" max="15339" width="5.375" style="76" customWidth="1"/>
    <col min="15340" max="15340" width="12.125" style="76" customWidth="1"/>
    <col min="15341" max="15341" width="48.375" style="76" customWidth="1"/>
    <col min="15342" max="15342" width="5.75" style="76" customWidth="1"/>
    <col min="15343" max="15343" width="8.375" style="76" customWidth="1"/>
    <col min="15344" max="15344" width="15.625" style="76" customWidth="1"/>
    <col min="15345" max="15594" width="9" style="76"/>
    <col min="15595" max="15595" width="5.375" style="76" customWidth="1"/>
    <col min="15596" max="15596" width="12.125" style="76" customWidth="1"/>
    <col min="15597" max="15597" width="48.375" style="76" customWidth="1"/>
    <col min="15598" max="15598" width="5.75" style="76" customWidth="1"/>
    <col min="15599" max="15599" width="8.375" style="76" customWidth="1"/>
    <col min="15600" max="15600" width="15.625" style="76" customWidth="1"/>
    <col min="15601" max="15850" width="9" style="76"/>
    <col min="15851" max="15851" width="5.375" style="76" customWidth="1"/>
    <col min="15852" max="15852" width="12.125" style="76" customWidth="1"/>
    <col min="15853" max="15853" width="48.375" style="76" customWidth="1"/>
    <col min="15854" max="15854" width="5.75" style="76" customWidth="1"/>
    <col min="15855" max="15855" width="8.375" style="76" customWidth="1"/>
    <col min="15856" max="15856" width="15.625" style="76" customWidth="1"/>
    <col min="15857" max="16106" width="9" style="76"/>
    <col min="16107" max="16107" width="5.375" style="76" customWidth="1"/>
    <col min="16108" max="16108" width="12.125" style="76" customWidth="1"/>
    <col min="16109" max="16109" width="48.375" style="76" customWidth="1"/>
    <col min="16110" max="16110" width="5.75" style="76" customWidth="1"/>
    <col min="16111" max="16111" width="8.375" style="76" customWidth="1"/>
    <col min="16112" max="16112" width="15.625" style="76" customWidth="1"/>
    <col min="16113" max="16384" width="9" style="76"/>
  </cols>
  <sheetData>
    <row r="1" spans="1:7" s="54" customFormat="1" ht="25.5">
      <c r="A1" s="193" t="s">
        <v>0</v>
      </c>
      <c r="B1" s="194"/>
      <c r="C1" s="194"/>
      <c r="D1" s="194"/>
      <c r="E1" s="194"/>
      <c r="F1" s="194"/>
      <c r="G1" s="195"/>
    </row>
    <row r="2" spans="1:7" s="54" customFormat="1" ht="28.5" customHeight="1">
      <c r="A2" s="253" t="s">
        <v>287</v>
      </c>
      <c r="B2" s="254"/>
      <c r="C2" s="254"/>
      <c r="D2" s="254"/>
      <c r="E2" s="254"/>
      <c r="F2" s="254"/>
      <c r="G2" s="255"/>
    </row>
    <row r="3" spans="1:7" s="54" customFormat="1" ht="45" customHeight="1" thickBot="1">
      <c r="A3" s="229" t="s">
        <v>269</v>
      </c>
      <c r="B3" s="230"/>
      <c r="C3" s="230"/>
      <c r="D3" s="230"/>
      <c r="E3" s="230"/>
      <c r="F3" s="230"/>
      <c r="G3" s="231"/>
    </row>
    <row r="4" spans="1:7" s="54" customFormat="1" ht="18.75" customHeight="1" thickBot="1">
      <c r="A4" s="53"/>
      <c r="B4" s="53"/>
      <c r="D4" s="56"/>
      <c r="E4" s="55"/>
      <c r="F4" s="57"/>
      <c r="G4" s="57"/>
    </row>
    <row r="5" spans="1:7" s="57" customFormat="1" ht="31.5">
      <c r="A5" s="243" t="s">
        <v>1</v>
      </c>
      <c r="B5" s="58" t="s">
        <v>2</v>
      </c>
      <c r="C5" s="245" t="s">
        <v>3</v>
      </c>
      <c r="D5" s="243" t="s">
        <v>4</v>
      </c>
      <c r="E5" s="243" t="s">
        <v>5</v>
      </c>
      <c r="F5" s="247" t="s">
        <v>6</v>
      </c>
      <c r="G5" s="247" t="s">
        <v>7</v>
      </c>
    </row>
    <row r="6" spans="1:7" s="57" customFormat="1" ht="15" customHeight="1" thickBot="1">
      <c r="A6" s="244"/>
      <c r="B6" s="60" t="s">
        <v>8</v>
      </c>
      <c r="C6" s="246"/>
      <c r="D6" s="244"/>
      <c r="E6" s="244"/>
      <c r="F6" s="248"/>
      <c r="G6" s="248"/>
    </row>
    <row r="7" spans="1:7" s="89" customFormat="1" ht="16.5" thickBot="1">
      <c r="A7" s="61">
        <v>1</v>
      </c>
      <c r="B7" s="62">
        <v>2</v>
      </c>
      <c r="C7" s="62">
        <v>3</v>
      </c>
      <c r="D7" s="62">
        <v>5</v>
      </c>
      <c r="E7" s="62">
        <v>4</v>
      </c>
      <c r="F7" s="62">
        <v>6</v>
      </c>
      <c r="G7" s="62">
        <v>7</v>
      </c>
    </row>
    <row r="8" spans="1:7" s="94" customFormat="1" ht="25.5" customHeight="1">
      <c r="A8" s="111" t="s">
        <v>9</v>
      </c>
      <c r="B8" s="90" t="s">
        <v>293</v>
      </c>
      <c r="C8" s="91"/>
      <c r="D8" s="91"/>
      <c r="E8" s="91"/>
      <c r="F8" s="92"/>
      <c r="G8" s="93"/>
    </row>
    <row r="9" spans="1:7" ht="31.5" customHeight="1">
      <c r="A9" s="84">
        <v>1</v>
      </c>
      <c r="B9" s="75" t="s">
        <v>313</v>
      </c>
      <c r="C9" s="70" t="s">
        <v>295</v>
      </c>
      <c r="D9" s="73">
        <v>497</v>
      </c>
      <c r="E9" s="71" t="s">
        <v>30</v>
      </c>
      <c r="F9" s="113"/>
      <c r="G9" s="108" t="str">
        <f>IF(ROUND(D9*F9,2)=0," ",ROUND(D9*F9,2))</f>
        <v xml:space="preserve"> </v>
      </c>
    </row>
    <row r="10" spans="1:7" ht="31.5" customHeight="1">
      <c r="A10" s="84">
        <v>2</v>
      </c>
      <c r="B10" s="75" t="s">
        <v>313</v>
      </c>
      <c r="C10" s="70" t="s">
        <v>296</v>
      </c>
      <c r="D10" s="73">
        <v>497</v>
      </c>
      <c r="E10" s="71" t="s">
        <v>30</v>
      </c>
      <c r="F10" s="113"/>
      <c r="G10" s="108" t="str">
        <f>IF(ROUND(D10*F10,2)=0," ",ROUND(D10*F10,2))</f>
        <v xml:space="preserve"> </v>
      </c>
    </row>
    <row r="11" spans="1:7" ht="31.5" customHeight="1">
      <c r="A11" s="84">
        <v>3</v>
      </c>
      <c r="B11" s="75" t="s">
        <v>313</v>
      </c>
      <c r="C11" s="70" t="s">
        <v>297</v>
      </c>
      <c r="D11" s="73">
        <v>1</v>
      </c>
      <c r="E11" s="71" t="s">
        <v>31</v>
      </c>
      <c r="F11" s="113"/>
      <c r="G11" s="108" t="str">
        <f t="shared" ref="G11:G20" si="0">IF(ROUND(D11*F11,2)=0," ",ROUND(D11*F11,2))</f>
        <v xml:space="preserve"> </v>
      </c>
    </row>
    <row r="12" spans="1:7" ht="31.5" customHeight="1">
      <c r="A12" s="84">
        <v>4</v>
      </c>
      <c r="B12" s="75" t="s">
        <v>313</v>
      </c>
      <c r="C12" s="70" t="s">
        <v>298</v>
      </c>
      <c r="D12" s="73">
        <v>1</v>
      </c>
      <c r="E12" s="71" t="s">
        <v>31</v>
      </c>
      <c r="F12" s="113"/>
      <c r="G12" s="108" t="str">
        <f t="shared" si="0"/>
        <v xml:space="preserve"> </v>
      </c>
    </row>
    <row r="13" spans="1:7" ht="45.75" customHeight="1">
      <c r="A13" s="84">
        <v>5</v>
      </c>
      <c r="B13" s="75" t="s">
        <v>313</v>
      </c>
      <c r="C13" s="70" t="s">
        <v>288</v>
      </c>
      <c r="D13" s="73">
        <v>1</v>
      </c>
      <c r="E13" s="71" t="s">
        <v>31</v>
      </c>
      <c r="F13" s="113"/>
      <c r="G13" s="108" t="str">
        <f t="shared" si="0"/>
        <v xml:space="preserve"> </v>
      </c>
    </row>
    <row r="14" spans="1:7" ht="45.75" customHeight="1">
      <c r="A14" s="84">
        <v>6</v>
      </c>
      <c r="B14" s="75" t="s">
        <v>313</v>
      </c>
      <c r="C14" s="70" t="s">
        <v>299</v>
      </c>
      <c r="D14" s="95">
        <v>0.01</v>
      </c>
      <c r="E14" s="71" t="s">
        <v>13</v>
      </c>
      <c r="F14" s="113"/>
      <c r="G14" s="108" t="str">
        <f t="shared" si="0"/>
        <v xml:space="preserve"> </v>
      </c>
    </row>
    <row r="15" spans="1:7" ht="31.5" customHeight="1">
      <c r="A15" s="84">
        <v>7</v>
      </c>
      <c r="B15" s="75" t="s">
        <v>313</v>
      </c>
      <c r="C15" s="70" t="s">
        <v>289</v>
      </c>
      <c r="D15" s="73">
        <v>1</v>
      </c>
      <c r="E15" s="71" t="s">
        <v>31</v>
      </c>
      <c r="F15" s="113"/>
      <c r="G15" s="108" t="str">
        <f t="shared" si="0"/>
        <v xml:space="preserve"> </v>
      </c>
    </row>
    <row r="16" spans="1:7" ht="31.5" customHeight="1">
      <c r="A16" s="84">
        <v>8</v>
      </c>
      <c r="B16" s="75" t="s">
        <v>313</v>
      </c>
      <c r="C16" s="70" t="s">
        <v>303</v>
      </c>
      <c r="D16" s="73">
        <v>497</v>
      </c>
      <c r="E16" s="71" t="s">
        <v>290</v>
      </c>
      <c r="F16" s="113"/>
      <c r="G16" s="108" t="str">
        <f t="shared" si="0"/>
        <v xml:space="preserve"> </v>
      </c>
    </row>
    <row r="17" spans="1:7" ht="31.5" customHeight="1">
      <c r="A17" s="84">
        <v>9</v>
      </c>
      <c r="B17" s="75" t="s">
        <v>313</v>
      </c>
      <c r="C17" s="70" t="s">
        <v>291</v>
      </c>
      <c r="D17" s="73">
        <v>7</v>
      </c>
      <c r="E17" s="71" t="s">
        <v>294</v>
      </c>
      <c r="F17" s="113"/>
      <c r="G17" s="108" t="str">
        <f t="shared" si="0"/>
        <v xml:space="preserve"> </v>
      </c>
    </row>
    <row r="18" spans="1:7" ht="31.5" customHeight="1">
      <c r="A18" s="84">
        <v>10</v>
      </c>
      <c r="B18" s="75" t="s">
        <v>313</v>
      </c>
      <c r="C18" s="70" t="s">
        <v>300</v>
      </c>
      <c r="D18" s="73">
        <v>497</v>
      </c>
      <c r="E18" s="71" t="s">
        <v>292</v>
      </c>
      <c r="F18" s="113"/>
      <c r="G18" s="108" t="str">
        <f t="shared" si="0"/>
        <v xml:space="preserve"> </v>
      </c>
    </row>
    <row r="19" spans="1:7" ht="31.5" customHeight="1">
      <c r="A19" s="84">
        <v>11</v>
      </c>
      <c r="B19" s="75" t="s">
        <v>313</v>
      </c>
      <c r="C19" s="70" t="s">
        <v>301</v>
      </c>
      <c r="D19" s="96">
        <v>0.5</v>
      </c>
      <c r="E19" s="71" t="s">
        <v>13</v>
      </c>
      <c r="F19" s="113"/>
      <c r="G19" s="108" t="str">
        <f t="shared" si="0"/>
        <v xml:space="preserve"> </v>
      </c>
    </row>
    <row r="20" spans="1:7" ht="31.5" customHeight="1">
      <c r="A20" s="84">
        <v>12</v>
      </c>
      <c r="B20" s="75" t="s">
        <v>313</v>
      </c>
      <c r="C20" s="70" t="s">
        <v>302</v>
      </c>
      <c r="D20" s="73">
        <v>85</v>
      </c>
      <c r="E20" s="71" t="s">
        <v>30</v>
      </c>
      <c r="F20" s="113"/>
      <c r="G20" s="108" t="str">
        <f t="shared" si="0"/>
        <v xml:space="preserve"> </v>
      </c>
    </row>
    <row r="21" spans="1:7" ht="30" customHeight="1">
      <c r="A21" s="202"/>
      <c r="B21" s="203"/>
      <c r="C21" s="203"/>
      <c r="D21" s="203"/>
      <c r="E21" s="204"/>
      <c r="F21" s="19" t="s">
        <v>22</v>
      </c>
      <c r="G21" s="109" t="str">
        <f>IF(SUM(G9:G20)=0,"",SUM(G9:G20))</f>
        <v/>
      </c>
    </row>
    <row r="22" spans="1:7" ht="30" customHeight="1">
      <c r="A22" s="110" t="s">
        <v>23</v>
      </c>
      <c r="B22" s="97" t="s">
        <v>304</v>
      </c>
      <c r="C22" s="87"/>
      <c r="D22" s="87"/>
      <c r="E22" s="87"/>
      <c r="F22" s="88"/>
      <c r="G22" s="86"/>
    </row>
    <row r="23" spans="1:7" ht="32.25" customHeight="1">
      <c r="A23" s="84">
        <v>13</v>
      </c>
      <c r="B23" s="75" t="s">
        <v>313</v>
      </c>
      <c r="C23" s="70" t="s">
        <v>305</v>
      </c>
      <c r="D23" s="96">
        <v>0.5</v>
      </c>
      <c r="E23" s="71" t="s">
        <v>31</v>
      </c>
      <c r="F23" s="113"/>
      <c r="G23" s="108" t="str">
        <f t="shared" ref="G23:G31" si="1">IF(ROUND(D23*F23,2)=0," ",ROUND(D23*F23,2))</f>
        <v xml:space="preserve"> </v>
      </c>
    </row>
    <row r="24" spans="1:7" ht="32.25" customHeight="1">
      <c r="A24" s="84">
        <v>14</v>
      </c>
      <c r="B24" s="75" t="s">
        <v>313</v>
      </c>
      <c r="C24" s="70" t="s">
        <v>311</v>
      </c>
      <c r="D24" s="96">
        <v>2.5</v>
      </c>
      <c r="E24" s="71" t="s">
        <v>30</v>
      </c>
      <c r="F24" s="113"/>
      <c r="G24" s="108" t="str">
        <f t="shared" si="1"/>
        <v xml:space="preserve"> </v>
      </c>
    </row>
    <row r="25" spans="1:7" ht="32.25" customHeight="1">
      <c r="A25" s="84">
        <v>15</v>
      </c>
      <c r="B25" s="75" t="s">
        <v>313</v>
      </c>
      <c r="C25" s="70" t="s">
        <v>308</v>
      </c>
      <c r="D25" s="73">
        <v>3</v>
      </c>
      <c r="E25" s="71" t="s">
        <v>15</v>
      </c>
      <c r="F25" s="113"/>
      <c r="G25" s="108" t="str">
        <f t="shared" si="1"/>
        <v xml:space="preserve"> </v>
      </c>
    </row>
    <row r="26" spans="1:7" ht="45.75" customHeight="1">
      <c r="A26" s="84">
        <v>16</v>
      </c>
      <c r="B26" s="75" t="s">
        <v>313</v>
      </c>
      <c r="C26" s="70" t="s">
        <v>309</v>
      </c>
      <c r="D26" s="73">
        <v>40</v>
      </c>
      <c r="E26" s="71" t="s">
        <v>30</v>
      </c>
      <c r="F26" s="113"/>
      <c r="G26" s="108" t="str">
        <f t="shared" si="1"/>
        <v xml:space="preserve"> </v>
      </c>
    </row>
    <row r="27" spans="1:7" ht="31.5" customHeight="1">
      <c r="A27" s="84">
        <v>17</v>
      </c>
      <c r="B27" s="75" t="s">
        <v>313</v>
      </c>
      <c r="C27" s="70" t="s">
        <v>310</v>
      </c>
      <c r="D27" s="95">
        <v>0.04</v>
      </c>
      <c r="E27" s="71" t="s">
        <v>13</v>
      </c>
      <c r="F27" s="113"/>
      <c r="G27" s="108" t="str">
        <f t="shared" si="1"/>
        <v xml:space="preserve"> </v>
      </c>
    </row>
    <row r="28" spans="1:7" ht="31.5" customHeight="1">
      <c r="A28" s="84">
        <v>18</v>
      </c>
      <c r="B28" s="75" t="s">
        <v>313</v>
      </c>
      <c r="C28" s="70" t="s">
        <v>307</v>
      </c>
      <c r="D28" s="73">
        <v>2</v>
      </c>
      <c r="E28" s="71" t="s">
        <v>31</v>
      </c>
      <c r="F28" s="113"/>
      <c r="G28" s="108" t="str">
        <f t="shared" si="1"/>
        <v xml:space="preserve"> </v>
      </c>
    </row>
    <row r="29" spans="1:7" ht="44.25" customHeight="1">
      <c r="A29" s="84">
        <v>19</v>
      </c>
      <c r="B29" s="75" t="s">
        <v>313</v>
      </c>
      <c r="C29" s="70" t="s">
        <v>288</v>
      </c>
      <c r="D29" s="73">
        <v>2</v>
      </c>
      <c r="E29" s="71" t="s">
        <v>31</v>
      </c>
      <c r="F29" s="113"/>
      <c r="G29" s="108" t="str">
        <f t="shared" si="1"/>
        <v xml:space="preserve"> </v>
      </c>
    </row>
    <row r="30" spans="1:7" ht="31.5" customHeight="1">
      <c r="A30" s="84">
        <v>20</v>
      </c>
      <c r="B30" s="75" t="s">
        <v>313</v>
      </c>
      <c r="C30" s="68" t="s">
        <v>312</v>
      </c>
      <c r="D30" s="73">
        <v>2</v>
      </c>
      <c r="E30" s="71" t="s">
        <v>31</v>
      </c>
      <c r="F30" s="113"/>
      <c r="G30" s="108" t="str">
        <f t="shared" si="1"/>
        <v xml:space="preserve"> </v>
      </c>
    </row>
    <row r="31" spans="1:7" ht="31.5" customHeight="1">
      <c r="A31" s="84">
        <v>21</v>
      </c>
      <c r="B31" s="75" t="s">
        <v>313</v>
      </c>
      <c r="C31" s="70" t="s">
        <v>306</v>
      </c>
      <c r="D31" s="73">
        <v>2</v>
      </c>
      <c r="E31" s="71" t="s">
        <v>31</v>
      </c>
      <c r="F31" s="113"/>
      <c r="G31" s="108" t="str">
        <f t="shared" si="1"/>
        <v xml:space="preserve"> </v>
      </c>
    </row>
    <row r="32" spans="1:7" ht="33" customHeight="1" thickBot="1">
      <c r="A32" s="202"/>
      <c r="B32" s="203"/>
      <c r="C32" s="203"/>
      <c r="D32" s="203"/>
      <c r="E32" s="204"/>
      <c r="F32" s="19" t="s">
        <v>22</v>
      </c>
      <c r="G32" s="109" t="str">
        <f>IF(SUM(G23:G31)=0,"",SUM(G23:G31))</f>
        <v/>
      </c>
    </row>
    <row r="33" spans="1:7" ht="36" customHeight="1" thickBot="1">
      <c r="A33" s="235" t="s">
        <v>56</v>
      </c>
      <c r="B33" s="236"/>
      <c r="C33" s="236"/>
      <c r="D33" s="236"/>
      <c r="E33" s="236"/>
      <c r="F33" s="236"/>
      <c r="G33" s="112" t="str">
        <f>IF(SUM(G21,G32)=0,"",SUM(G21,G32))</f>
        <v/>
      </c>
    </row>
    <row r="34" spans="1:7" ht="30" customHeight="1">
      <c r="A34" s="77"/>
      <c r="B34" s="77"/>
      <c r="C34" s="77"/>
      <c r="D34" s="78"/>
      <c r="E34" s="79"/>
      <c r="F34" s="77"/>
      <c r="G34" s="77"/>
    </row>
    <row r="35" spans="1:7" ht="25.5" customHeight="1">
      <c r="A35" s="77"/>
      <c r="B35" s="77"/>
      <c r="C35" s="77"/>
      <c r="D35" s="78"/>
      <c r="E35" s="79"/>
      <c r="F35" s="77"/>
      <c r="G35" s="77"/>
    </row>
    <row r="36" spans="1:7" ht="30" customHeight="1"/>
    <row r="37" spans="1:7" ht="30" customHeight="1"/>
    <row r="38" spans="1:7" ht="30" customHeight="1"/>
    <row r="39" spans="1:7" ht="30" customHeight="1"/>
    <row r="40" spans="1:7" ht="30" customHeight="1"/>
  </sheetData>
  <sheetProtection sheet="1" scenarios="1"/>
  <customSheetViews>
    <customSheetView guid="{884A1504-D651-461D-833F-5291DE2AB5FB}" showPageBreaks="1" fitToPage="1" printArea="1">
      <selection activeCell="C30" sqref="C30"/>
      <pageMargins left="0.89" right="0.51181102362204722" top="0.59055118110236227" bottom="0.74803149606299213" header="0.31496062992125984" footer="0.31496062992125984"/>
      <pageSetup paperSize="9" scale="69" orientation="portrait" r:id="rId1"/>
      <headerFooter>
        <oddFooter>Strona &amp;P z &amp;N</oddFooter>
      </headerFooter>
    </customSheetView>
  </customSheetViews>
  <mergeCells count="12">
    <mergeCell ref="A21:E21"/>
    <mergeCell ref="A32:E32"/>
    <mergeCell ref="A33:F33"/>
    <mergeCell ref="A1:G1"/>
    <mergeCell ref="A2:G2"/>
    <mergeCell ref="A3:G3"/>
    <mergeCell ref="A5:A6"/>
    <mergeCell ref="C5:C6"/>
    <mergeCell ref="D5:D6"/>
    <mergeCell ref="E5:E6"/>
    <mergeCell ref="F5:F6"/>
    <mergeCell ref="G5:G6"/>
  </mergeCells>
  <pageMargins left="0.89" right="0.51181102362204722" top="0.59055118110236227" bottom="0.74803149606299213" header="0.31496062992125984" footer="0.31496062992125984"/>
  <pageSetup paperSize="9" scale="69" orientation="portrait" r:id="rId2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7"/>
  <sheetViews>
    <sheetView tabSelected="1" workbookViewId="0">
      <selection activeCell="F9" sqref="F9"/>
    </sheetView>
  </sheetViews>
  <sheetFormatPr defaultRowHeight="14.25"/>
  <cols>
    <col min="1" max="1" width="3.75" style="24" customWidth="1"/>
    <col min="2" max="2" width="9.875" style="25" customWidth="1"/>
    <col min="3" max="3" width="61.5" style="26" customWidth="1"/>
    <col min="4" max="4" width="8.375" style="26" customWidth="1"/>
    <col min="5" max="5" width="5.875" style="26" customWidth="1"/>
    <col min="6" max="6" width="15.25" style="26" customWidth="1"/>
    <col min="7" max="7" width="22.375" style="27" customWidth="1"/>
    <col min="8" max="8" width="11.625" customWidth="1"/>
    <col min="11" max="11" width="23.75" customWidth="1"/>
    <col min="13" max="14" width="9" customWidth="1"/>
    <col min="233" max="233" width="3.75" customWidth="1"/>
    <col min="234" max="234" width="9.875" customWidth="1"/>
    <col min="235" max="235" width="58" customWidth="1"/>
    <col min="236" max="236" width="7.375" customWidth="1"/>
    <col min="237" max="237" width="5.875" customWidth="1"/>
    <col min="238" max="238" width="10.25" customWidth="1"/>
    <col min="239" max="239" width="17.625" customWidth="1"/>
    <col min="240" max="240" width="4" customWidth="1"/>
    <col min="245" max="245" width="41.875" customWidth="1"/>
    <col min="489" max="489" width="3.75" customWidth="1"/>
    <col min="490" max="490" width="9.875" customWidth="1"/>
    <col min="491" max="491" width="58" customWidth="1"/>
    <col min="492" max="492" width="7.375" customWidth="1"/>
    <col min="493" max="493" width="5.875" customWidth="1"/>
    <col min="494" max="494" width="10.25" customWidth="1"/>
    <col min="495" max="495" width="17.625" customWidth="1"/>
    <col min="496" max="496" width="4" customWidth="1"/>
    <col min="501" max="501" width="41.875" customWidth="1"/>
    <col min="745" max="745" width="3.75" customWidth="1"/>
    <col min="746" max="746" width="9.875" customWidth="1"/>
    <col min="747" max="747" width="58" customWidth="1"/>
    <col min="748" max="748" width="7.375" customWidth="1"/>
    <col min="749" max="749" width="5.875" customWidth="1"/>
    <col min="750" max="750" width="10.25" customWidth="1"/>
    <col min="751" max="751" width="17.625" customWidth="1"/>
    <col min="752" max="752" width="4" customWidth="1"/>
    <col min="757" max="757" width="41.875" customWidth="1"/>
    <col min="1001" max="1001" width="3.75" customWidth="1"/>
    <col min="1002" max="1002" width="9.875" customWidth="1"/>
    <col min="1003" max="1003" width="58" customWidth="1"/>
    <col min="1004" max="1004" width="7.375" customWidth="1"/>
    <col min="1005" max="1005" width="5.875" customWidth="1"/>
    <col min="1006" max="1006" width="10.25" customWidth="1"/>
    <col min="1007" max="1007" width="17.625" customWidth="1"/>
    <col min="1008" max="1008" width="4" customWidth="1"/>
    <col min="1013" max="1013" width="41.875" customWidth="1"/>
    <col min="1257" max="1257" width="3.75" customWidth="1"/>
    <col min="1258" max="1258" width="9.875" customWidth="1"/>
    <col min="1259" max="1259" width="58" customWidth="1"/>
    <col min="1260" max="1260" width="7.375" customWidth="1"/>
    <col min="1261" max="1261" width="5.875" customWidth="1"/>
    <col min="1262" max="1262" width="10.25" customWidth="1"/>
    <col min="1263" max="1263" width="17.625" customWidth="1"/>
    <col min="1264" max="1264" width="4" customWidth="1"/>
    <col min="1269" max="1269" width="41.875" customWidth="1"/>
    <col min="1513" max="1513" width="3.75" customWidth="1"/>
    <col min="1514" max="1514" width="9.875" customWidth="1"/>
    <col min="1515" max="1515" width="58" customWidth="1"/>
    <col min="1516" max="1516" width="7.375" customWidth="1"/>
    <col min="1517" max="1517" width="5.875" customWidth="1"/>
    <col min="1518" max="1518" width="10.25" customWidth="1"/>
    <col min="1519" max="1519" width="17.625" customWidth="1"/>
    <col min="1520" max="1520" width="4" customWidth="1"/>
    <col min="1525" max="1525" width="41.875" customWidth="1"/>
    <col min="1769" max="1769" width="3.75" customWidth="1"/>
    <col min="1770" max="1770" width="9.875" customWidth="1"/>
    <col min="1771" max="1771" width="58" customWidth="1"/>
    <col min="1772" max="1772" width="7.375" customWidth="1"/>
    <col min="1773" max="1773" width="5.875" customWidth="1"/>
    <col min="1774" max="1774" width="10.25" customWidth="1"/>
    <col min="1775" max="1775" width="17.625" customWidth="1"/>
    <col min="1776" max="1776" width="4" customWidth="1"/>
    <col min="1781" max="1781" width="41.875" customWidth="1"/>
    <col min="2025" max="2025" width="3.75" customWidth="1"/>
    <col min="2026" max="2026" width="9.875" customWidth="1"/>
    <col min="2027" max="2027" width="58" customWidth="1"/>
    <col min="2028" max="2028" width="7.375" customWidth="1"/>
    <col min="2029" max="2029" width="5.875" customWidth="1"/>
    <col min="2030" max="2030" width="10.25" customWidth="1"/>
    <col min="2031" max="2031" width="17.625" customWidth="1"/>
    <col min="2032" max="2032" width="4" customWidth="1"/>
    <col min="2037" max="2037" width="41.875" customWidth="1"/>
    <col min="2281" max="2281" width="3.75" customWidth="1"/>
    <col min="2282" max="2282" width="9.875" customWidth="1"/>
    <col min="2283" max="2283" width="58" customWidth="1"/>
    <col min="2284" max="2284" width="7.375" customWidth="1"/>
    <col min="2285" max="2285" width="5.875" customWidth="1"/>
    <col min="2286" max="2286" width="10.25" customWidth="1"/>
    <col min="2287" max="2287" width="17.625" customWidth="1"/>
    <col min="2288" max="2288" width="4" customWidth="1"/>
    <col min="2293" max="2293" width="41.875" customWidth="1"/>
    <col min="2537" max="2537" width="3.75" customWidth="1"/>
    <col min="2538" max="2538" width="9.875" customWidth="1"/>
    <col min="2539" max="2539" width="58" customWidth="1"/>
    <col min="2540" max="2540" width="7.375" customWidth="1"/>
    <col min="2541" max="2541" width="5.875" customWidth="1"/>
    <col min="2542" max="2542" width="10.25" customWidth="1"/>
    <col min="2543" max="2543" width="17.625" customWidth="1"/>
    <col min="2544" max="2544" width="4" customWidth="1"/>
    <col min="2549" max="2549" width="41.875" customWidth="1"/>
    <col min="2793" max="2793" width="3.75" customWidth="1"/>
    <col min="2794" max="2794" width="9.875" customWidth="1"/>
    <col min="2795" max="2795" width="58" customWidth="1"/>
    <col min="2796" max="2796" width="7.375" customWidth="1"/>
    <col min="2797" max="2797" width="5.875" customWidth="1"/>
    <col min="2798" max="2798" width="10.25" customWidth="1"/>
    <col min="2799" max="2799" width="17.625" customWidth="1"/>
    <col min="2800" max="2800" width="4" customWidth="1"/>
    <col min="2805" max="2805" width="41.875" customWidth="1"/>
    <col min="3049" max="3049" width="3.75" customWidth="1"/>
    <col min="3050" max="3050" width="9.875" customWidth="1"/>
    <col min="3051" max="3051" width="58" customWidth="1"/>
    <col min="3052" max="3052" width="7.375" customWidth="1"/>
    <col min="3053" max="3053" width="5.875" customWidth="1"/>
    <col min="3054" max="3054" width="10.25" customWidth="1"/>
    <col min="3055" max="3055" width="17.625" customWidth="1"/>
    <col min="3056" max="3056" width="4" customWidth="1"/>
    <col min="3061" max="3061" width="41.875" customWidth="1"/>
    <col min="3305" max="3305" width="3.75" customWidth="1"/>
    <col min="3306" max="3306" width="9.875" customWidth="1"/>
    <col min="3307" max="3307" width="58" customWidth="1"/>
    <col min="3308" max="3308" width="7.375" customWidth="1"/>
    <col min="3309" max="3309" width="5.875" customWidth="1"/>
    <col min="3310" max="3310" width="10.25" customWidth="1"/>
    <col min="3311" max="3311" width="17.625" customWidth="1"/>
    <col min="3312" max="3312" width="4" customWidth="1"/>
    <col min="3317" max="3317" width="41.875" customWidth="1"/>
    <col min="3561" max="3561" width="3.75" customWidth="1"/>
    <col min="3562" max="3562" width="9.875" customWidth="1"/>
    <col min="3563" max="3563" width="58" customWidth="1"/>
    <col min="3564" max="3564" width="7.375" customWidth="1"/>
    <col min="3565" max="3565" width="5.875" customWidth="1"/>
    <col min="3566" max="3566" width="10.25" customWidth="1"/>
    <col min="3567" max="3567" width="17.625" customWidth="1"/>
    <col min="3568" max="3568" width="4" customWidth="1"/>
    <col min="3573" max="3573" width="41.875" customWidth="1"/>
    <col min="3817" max="3817" width="3.75" customWidth="1"/>
    <col min="3818" max="3818" width="9.875" customWidth="1"/>
    <col min="3819" max="3819" width="58" customWidth="1"/>
    <col min="3820" max="3820" width="7.375" customWidth="1"/>
    <col min="3821" max="3821" width="5.875" customWidth="1"/>
    <col min="3822" max="3822" width="10.25" customWidth="1"/>
    <col min="3823" max="3823" width="17.625" customWidth="1"/>
    <col min="3824" max="3824" width="4" customWidth="1"/>
    <col min="3829" max="3829" width="41.875" customWidth="1"/>
    <col min="4073" max="4073" width="3.75" customWidth="1"/>
    <col min="4074" max="4074" width="9.875" customWidth="1"/>
    <col min="4075" max="4075" width="58" customWidth="1"/>
    <col min="4076" max="4076" width="7.375" customWidth="1"/>
    <col min="4077" max="4077" width="5.875" customWidth="1"/>
    <col min="4078" max="4078" width="10.25" customWidth="1"/>
    <col min="4079" max="4079" width="17.625" customWidth="1"/>
    <col min="4080" max="4080" width="4" customWidth="1"/>
    <col min="4085" max="4085" width="41.875" customWidth="1"/>
    <col min="4329" max="4329" width="3.75" customWidth="1"/>
    <col min="4330" max="4330" width="9.875" customWidth="1"/>
    <col min="4331" max="4331" width="58" customWidth="1"/>
    <col min="4332" max="4332" width="7.375" customWidth="1"/>
    <col min="4333" max="4333" width="5.875" customWidth="1"/>
    <col min="4334" max="4334" width="10.25" customWidth="1"/>
    <col min="4335" max="4335" width="17.625" customWidth="1"/>
    <col min="4336" max="4336" width="4" customWidth="1"/>
    <col min="4341" max="4341" width="41.875" customWidth="1"/>
    <col min="4585" max="4585" width="3.75" customWidth="1"/>
    <col min="4586" max="4586" width="9.875" customWidth="1"/>
    <col min="4587" max="4587" width="58" customWidth="1"/>
    <col min="4588" max="4588" width="7.375" customWidth="1"/>
    <col min="4589" max="4589" width="5.875" customWidth="1"/>
    <col min="4590" max="4590" width="10.25" customWidth="1"/>
    <col min="4591" max="4591" width="17.625" customWidth="1"/>
    <col min="4592" max="4592" width="4" customWidth="1"/>
    <col min="4597" max="4597" width="41.875" customWidth="1"/>
    <col min="4841" max="4841" width="3.75" customWidth="1"/>
    <col min="4842" max="4842" width="9.875" customWidth="1"/>
    <col min="4843" max="4843" width="58" customWidth="1"/>
    <col min="4844" max="4844" width="7.375" customWidth="1"/>
    <col min="4845" max="4845" width="5.875" customWidth="1"/>
    <col min="4846" max="4846" width="10.25" customWidth="1"/>
    <col min="4847" max="4847" width="17.625" customWidth="1"/>
    <col min="4848" max="4848" width="4" customWidth="1"/>
    <col min="4853" max="4853" width="41.875" customWidth="1"/>
    <col min="5097" max="5097" width="3.75" customWidth="1"/>
    <col min="5098" max="5098" width="9.875" customWidth="1"/>
    <col min="5099" max="5099" width="58" customWidth="1"/>
    <col min="5100" max="5100" width="7.375" customWidth="1"/>
    <col min="5101" max="5101" width="5.875" customWidth="1"/>
    <col min="5102" max="5102" width="10.25" customWidth="1"/>
    <col min="5103" max="5103" width="17.625" customWidth="1"/>
    <col min="5104" max="5104" width="4" customWidth="1"/>
    <col min="5109" max="5109" width="41.875" customWidth="1"/>
    <col min="5353" max="5353" width="3.75" customWidth="1"/>
    <col min="5354" max="5354" width="9.875" customWidth="1"/>
    <col min="5355" max="5355" width="58" customWidth="1"/>
    <col min="5356" max="5356" width="7.375" customWidth="1"/>
    <col min="5357" max="5357" width="5.875" customWidth="1"/>
    <col min="5358" max="5358" width="10.25" customWidth="1"/>
    <col min="5359" max="5359" width="17.625" customWidth="1"/>
    <col min="5360" max="5360" width="4" customWidth="1"/>
    <col min="5365" max="5365" width="41.875" customWidth="1"/>
    <col min="5609" max="5609" width="3.75" customWidth="1"/>
    <col min="5610" max="5610" width="9.875" customWidth="1"/>
    <col min="5611" max="5611" width="58" customWidth="1"/>
    <col min="5612" max="5612" width="7.375" customWidth="1"/>
    <col min="5613" max="5613" width="5.875" customWidth="1"/>
    <col min="5614" max="5614" width="10.25" customWidth="1"/>
    <col min="5615" max="5615" width="17.625" customWidth="1"/>
    <col min="5616" max="5616" width="4" customWidth="1"/>
    <col min="5621" max="5621" width="41.875" customWidth="1"/>
    <col min="5865" max="5865" width="3.75" customWidth="1"/>
    <col min="5866" max="5866" width="9.875" customWidth="1"/>
    <col min="5867" max="5867" width="58" customWidth="1"/>
    <col min="5868" max="5868" width="7.375" customWidth="1"/>
    <col min="5869" max="5869" width="5.875" customWidth="1"/>
    <col min="5870" max="5870" width="10.25" customWidth="1"/>
    <col min="5871" max="5871" width="17.625" customWidth="1"/>
    <col min="5872" max="5872" width="4" customWidth="1"/>
    <col min="5877" max="5877" width="41.875" customWidth="1"/>
    <col min="6121" max="6121" width="3.75" customWidth="1"/>
    <col min="6122" max="6122" width="9.875" customWidth="1"/>
    <col min="6123" max="6123" width="58" customWidth="1"/>
    <col min="6124" max="6124" width="7.375" customWidth="1"/>
    <col min="6125" max="6125" width="5.875" customWidth="1"/>
    <col min="6126" max="6126" width="10.25" customWidth="1"/>
    <col min="6127" max="6127" width="17.625" customWidth="1"/>
    <col min="6128" max="6128" width="4" customWidth="1"/>
    <col min="6133" max="6133" width="41.875" customWidth="1"/>
    <col min="6377" max="6377" width="3.75" customWidth="1"/>
    <col min="6378" max="6378" width="9.875" customWidth="1"/>
    <col min="6379" max="6379" width="58" customWidth="1"/>
    <col min="6380" max="6380" width="7.375" customWidth="1"/>
    <col min="6381" max="6381" width="5.875" customWidth="1"/>
    <col min="6382" max="6382" width="10.25" customWidth="1"/>
    <col min="6383" max="6383" width="17.625" customWidth="1"/>
    <col min="6384" max="6384" width="4" customWidth="1"/>
    <col min="6389" max="6389" width="41.875" customWidth="1"/>
    <col min="6633" max="6633" width="3.75" customWidth="1"/>
    <col min="6634" max="6634" width="9.875" customWidth="1"/>
    <col min="6635" max="6635" width="58" customWidth="1"/>
    <col min="6636" max="6636" width="7.375" customWidth="1"/>
    <col min="6637" max="6637" width="5.875" customWidth="1"/>
    <col min="6638" max="6638" width="10.25" customWidth="1"/>
    <col min="6639" max="6639" width="17.625" customWidth="1"/>
    <col min="6640" max="6640" width="4" customWidth="1"/>
    <col min="6645" max="6645" width="41.875" customWidth="1"/>
    <col min="6889" max="6889" width="3.75" customWidth="1"/>
    <col min="6890" max="6890" width="9.875" customWidth="1"/>
    <col min="6891" max="6891" width="58" customWidth="1"/>
    <col min="6892" max="6892" width="7.375" customWidth="1"/>
    <col min="6893" max="6893" width="5.875" customWidth="1"/>
    <col min="6894" max="6894" width="10.25" customWidth="1"/>
    <col min="6895" max="6895" width="17.625" customWidth="1"/>
    <col min="6896" max="6896" width="4" customWidth="1"/>
    <col min="6901" max="6901" width="41.875" customWidth="1"/>
    <col min="7145" max="7145" width="3.75" customWidth="1"/>
    <col min="7146" max="7146" width="9.875" customWidth="1"/>
    <col min="7147" max="7147" width="58" customWidth="1"/>
    <col min="7148" max="7148" width="7.375" customWidth="1"/>
    <col min="7149" max="7149" width="5.875" customWidth="1"/>
    <col min="7150" max="7150" width="10.25" customWidth="1"/>
    <col min="7151" max="7151" width="17.625" customWidth="1"/>
    <col min="7152" max="7152" width="4" customWidth="1"/>
    <col min="7157" max="7157" width="41.875" customWidth="1"/>
    <col min="7401" max="7401" width="3.75" customWidth="1"/>
    <col min="7402" max="7402" width="9.875" customWidth="1"/>
    <col min="7403" max="7403" width="58" customWidth="1"/>
    <col min="7404" max="7404" width="7.375" customWidth="1"/>
    <col min="7405" max="7405" width="5.875" customWidth="1"/>
    <col min="7406" max="7406" width="10.25" customWidth="1"/>
    <col min="7407" max="7407" width="17.625" customWidth="1"/>
    <col min="7408" max="7408" width="4" customWidth="1"/>
    <col min="7413" max="7413" width="41.875" customWidth="1"/>
    <col min="7657" max="7657" width="3.75" customWidth="1"/>
    <col min="7658" max="7658" width="9.875" customWidth="1"/>
    <col min="7659" max="7659" width="58" customWidth="1"/>
    <col min="7660" max="7660" width="7.375" customWidth="1"/>
    <col min="7661" max="7661" width="5.875" customWidth="1"/>
    <col min="7662" max="7662" width="10.25" customWidth="1"/>
    <col min="7663" max="7663" width="17.625" customWidth="1"/>
    <col min="7664" max="7664" width="4" customWidth="1"/>
    <col min="7669" max="7669" width="41.875" customWidth="1"/>
    <col min="7913" max="7913" width="3.75" customWidth="1"/>
    <col min="7914" max="7914" width="9.875" customWidth="1"/>
    <col min="7915" max="7915" width="58" customWidth="1"/>
    <col min="7916" max="7916" width="7.375" customWidth="1"/>
    <col min="7917" max="7917" width="5.875" customWidth="1"/>
    <col min="7918" max="7918" width="10.25" customWidth="1"/>
    <col min="7919" max="7919" width="17.625" customWidth="1"/>
    <col min="7920" max="7920" width="4" customWidth="1"/>
    <col min="7925" max="7925" width="41.875" customWidth="1"/>
    <col min="8169" max="8169" width="3.75" customWidth="1"/>
    <col min="8170" max="8170" width="9.875" customWidth="1"/>
    <col min="8171" max="8171" width="58" customWidth="1"/>
    <col min="8172" max="8172" width="7.375" customWidth="1"/>
    <col min="8173" max="8173" width="5.875" customWidth="1"/>
    <col min="8174" max="8174" width="10.25" customWidth="1"/>
    <col min="8175" max="8175" width="17.625" customWidth="1"/>
    <col min="8176" max="8176" width="4" customWidth="1"/>
    <col min="8181" max="8181" width="41.875" customWidth="1"/>
    <col min="8425" max="8425" width="3.75" customWidth="1"/>
    <col min="8426" max="8426" width="9.875" customWidth="1"/>
    <col min="8427" max="8427" width="58" customWidth="1"/>
    <col min="8428" max="8428" width="7.375" customWidth="1"/>
    <col min="8429" max="8429" width="5.875" customWidth="1"/>
    <col min="8430" max="8430" width="10.25" customWidth="1"/>
    <col min="8431" max="8431" width="17.625" customWidth="1"/>
    <col min="8432" max="8432" width="4" customWidth="1"/>
    <col min="8437" max="8437" width="41.875" customWidth="1"/>
    <col min="8681" max="8681" width="3.75" customWidth="1"/>
    <col min="8682" max="8682" width="9.875" customWidth="1"/>
    <col min="8683" max="8683" width="58" customWidth="1"/>
    <col min="8684" max="8684" width="7.375" customWidth="1"/>
    <col min="8685" max="8685" width="5.875" customWidth="1"/>
    <col min="8686" max="8686" width="10.25" customWidth="1"/>
    <col min="8687" max="8687" width="17.625" customWidth="1"/>
    <col min="8688" max="8688" width="4" customWidth="1"/>
    <col min="8693" max="8693" width="41.875" customWidth="1"/>
    <col min="8937" max="8937" width="3.75" customWidth="1"/>
    <col min="8938" max="8938" width="9.875" customWidth="1"/>
    <col min="8939" max="8939" width="58" customWidth="1"/>
    <col min="8940" max="8940" width="7.375" customWidth="1"/>
    <col min="8941" max="8941" width="5.875" customWidth="1"/>
    <col min="8942" max="8942" width="10.25" customWidth="1"/>
    <col min="8943" max="8943" width="17.625" customWidth="1"/>
    <col min="8944" max="8944" width="4" customWidth="1"/>
    <col min="8949" max="8949" width="41.875" customWidth="1"/>
    <col min="9193" max="9193" width="3.75" customWidth="1"/>
    <col min="9194" max="9194" width="9.875" customWidth="1"/>
    <col min="9195" max="9195" width="58" customWidth="1"/>
    <col min="9196" max="9196" width="7.375" customWidth="1"/>
    <col min="9197" max="9197" width="5.875" customWidth="1"/>
    <col min="9198" max="9198" width="10.25" customWidth="1"/>
    <col min="9199" max="9199" width="17.625" customWidth="1"/>
    <col min="9200" max="9200" width="4" customWidth="1"/>
    <col min="9205" max="9205" width="41.875" customWidth="1"/>
    <col min="9449" max="9449" width="3.75" customWidth="1"/>
    <col min="9450" max="9450" width="9.875" customWidth="1"/>
    <col min="9451" max="9451" width="58" customWidth="1"/>
    <col min="9452" max="9452" width="7.375" customWidth="1"/>
    <col min="9453" max="9453" width="5.875" customWidth="1"/>
    <col min="9454" max="9454" width="10.25" customWidth="1"/>
    <col min="9455" max="9455" width="17.625" customWidth="1"/>
    <col min="9456" max="9456" width="4" customWidth="1"/>
    <col min="9461" max="9461" width="41.875" customWidth="1"/>
    <col min="9705" max="9705" width="3.75" customWidth="1"/>
    <col min="9706" max="9706" width="9.875" customWidth="1"/>
    <col min="9707" max="9707" width="58" customWidth="1"/>
    <col min="9708" max="9708" width="7.375" customWidth="1"/>
    <col min="9709" max="9709" width="5.875" customWidth="1"/>
    <col min="9710" max="9710" width="10.25" customWidth="1"/>
    <col min="9711" max="9711" width="17.625" customWidth="1"/>
    <col min="9712" max="9712" width="4" customWidth="1"/>
    <col min="9717" max="9717" width="41.875" customWidth="1"/>
    <col min="9961" max="9961" width="3.75" customWidth="1"/>
    <col min="9962" max="9962" width="9.875" customWidth="1"/>
    <col min="9963" max="9963" width="58" customWidth="1"/>
    <col min="9964" max="9964" width="7.375" customWidth="1"/>
    <col min="9965" max="9965" width="5.875" customWidth="1"/>
    <col min="9966" max="9966" width="10.25" customWidth="1"/>
    <col min="9967" max="9967" width="17.625" customWidth="1"/>
    <col min="9968" max="9968" width="4" customWidth="1"/>
    <col min="9973" max="9973" width="41.875" customWidth="1"/>
    <col min="10217" max="10217" width="3.75" customWidth="1"/>
    <col min="10218" max="10218" width="9.875" customWidth="1"/>
    <col min="10219" max="10219" width="58" customWidth="1"/>
    <col min="10220" max="10220" width="7.375" customWidth="1"/>
    <col min="10221" max="10221" width="5.875" customWidth="1"/>
    <col min="10222" max="10222" width="10.25" customWidth="1"/>
    <col min="10223" max="10223" width="17.625" customWidth="1"/>
    <col min="10224" max="10224" width="4" customWidth="1"/>
    <col min="10229" max="10229" width="41.875" customWidth="1"/>
    <col min="10473" max="10473" width="3.75" customWidth="1"/>
    <col min="10474" max="10474" width="9.875" customWidth="1"/>
    <col min="10475" max="10475" width="58" customWidth="1"/>
    <col min="10476" max="10476" width="7.375" customWidth="1"/>
    <col min="10477" max="10477" width="5.875" customWidth="1"/>
    <col min="10478" max="10478" width="10.25" customWidth="1"/>
    <col min="10479" max="10479" width="17.625" customWidth="1"/>
    <col min="10480" max="10480" width="4" customWidth="1"/>
    <col min="10485" max="10485" width="41.875" customWidth="1"/>
    <col min="10729" max="10729" width="3.75" customWidth="1"/>
    <col min="10730" max="10730" width="9.875" customWidth="1"/>
    <col min="10731" max="10731" width="58" customWidth="1"/>
    <col min="10732" max="10732" width="7.375" customWidth="1"/>
    <col min="10733" max="10733" width="5.875" customWidth="1"/>
    <col min="10734" max="10734" width="10.25" customWidth="1"/>
    <col min="10735" max="10735" width="17.625" customWidth="1"/>
    <col min="10736" max="10736" width="4" customWidth="1"/>
    <col min="10741" max="10741" width="41.875" customWidth="1"/>
    <col min="10985" max="10985" width="3.75" customWidth="1"/>
    <col min="10986" max="10986" width="9.875" customWidth="1"/>
    <col min="10987" max="10987" width="58" customWidth="1"/>
    <col min="10988" max="10988" width="7.375" customWidth="1"/>
    <col min="10989" max="10989" width="5.875" customWidth="1"/>
    <col min="10990" max="10990" width="10.25" customWidth="1"/>
    <col min="10991" max="10991" width="17.625" customWidth="1"/>
    <col min="10992" max="10992" width="4" customWidth="1"/>
    <col min="10997" max="10997" width="41.875" customWidth="1"/>
    <col min="11241" max="11241" width="3.75" customWidth="1"/>
    <col min="11242" max="11242" width="9.875" customWidth="1"/>
    <col min="11243" max="11243" width="58" customWidth="1"/>
    <col min="11244" max="11244" width="7.375" customWidth="1"/>
    <col min="11245" max="11245" width="5.875" customWidth="1"/>
    <col min="11246" max="11246" width="10.25" customWidth="1"/>
    <col min="11247" max="11247" width="17.625" customWidth="1"/>
    <col min="11248" max="11248" width="4" customWidth="1"/>
    <col min="11253" max="11253" width="41.875" customWidth="1"/>
    <col min="11497" max="11497" width="3.75" customWidth="1"/>
    <col min="11498" max="11498" width="9.875" customWidth="1"/>
    <col min="11499" max="11499" width="58" customWidth="1"/>
    <col min="11500" max="11500" width="7.375" customWidth="1"/>
    <col min="11501" max="11501" width="5.875" customWidth="1"/>
    <col min="11502" max="11502" width="10.25" customWidth="1"/>
    <col min="11503" max="11503" width="17.625" customWidth="1"/>
    <col min="11504" max="11504" width="4" customWidth="1"/>
    <col min="11509" max="11509" width="41.875" customWidth="1"/>
    <col min="11753" max="11753" width="3.75" customWidth="1"/>
    <col min="11754" max="11754" width="9.875" customWidth="1"/>
    <col min="11755" max="11755" width="58" customWidth="1"/>
    <col min="11756" max="11756" width="7.375" customWidth="1"/>
    <col min="11757" max="11757" width="5.875" customWidth="1"/>
    <col min="11758" max="11758" width="10.25" customWidth="1"/>
    <col min="11759" max="11759" width="17.625" customWidth="1"/>
    <col min="11760" max="11760" width="4" customWidth="1"/>
    <col min="11765" max="11765" width="41.875" customWidth="1"/>
    <col min="12009" max="12009" width="3.75" customWidth="1"/>
    <col min="12010" max="12010" width="9.875" customWidth="1"/>
    <col min="12011" max="12011" width="58" customWidth="1"/>
    <col min="12012" max="12012" width="7.375" customWidth="1"/>
    <col min="12013" max="12013" width="5.875" customWidth="1"/>
    <col min="12014" max="12014" width="10.25" customWidth="1"/>
    <col min="12015" max="12015" width="17.625" customWidth="1"/>
    <col min="12016" max="12016" width="4" customWidth="1"/>
    <col min="12021" max="12021" width="41.875" customWidth="1"/>
    <col min="12265" max="12265" width="3.75" customWidth="1"/>
    <col min="12266" max="12266" width="9.875" customWidth="1"/>
    <col min="12267" max="12267" width="58" customWidth="1"/>
    <col min="12268" max="12268" width="7.375" customWidth="1"/>
    <col min="12269" max="12269" width="5.875" customWidth="1"/>
    <col min="12270" max="12270" width="10.25" customWidth="1"/>
    <col min="12271" max="12271" width="17.625" customWidth="1"/>
    <col min="12272" max="12272" width="4" customWidth="1"/>
    <col min="12277" max="12277" width="41.875" customWidth="1"/>
    <col min="12521" max="12521" width="3.75" customWidth="1"/>
    <col min="12522" max="12522" width="9.875" customWidth="1"/>
    <col min="12523" max="12523" width="58" customWidth="1"/>
    <col min="12524" max="12524" width="7.375" customWidth="1"/>
    <col min="12525" max="12525" width="5.875" customWidth="1"/>
    <col min="12526" max="12526" width="10.25" customWidth="1"/>
    <col min="12527" max="12527" width="17.625" customWidth="1"/>
    <col min="12528" max="12528" width="4" customWidth="1"/>
    <col min="12533" max="12533" width="41.875" customWidth="1"/>
    <col min="12777" max="12777" width="3.75" customWidth="1"/>
    <col min="12778" max="12778" width="9.875" customWidth="1"/>
    <col min="12779" max="12779" width="58" customWidth="1"/>
    <col min="12780" max="12780" width="7.375" customWidth="1"/>
    <col min="12781" max="12781" width="5.875" customWidth="1"/>
    <col min="12782" max="12782" width="10.25" customWidth="1"/>
    <col min="12783" max="12783" width="17.625" customWidth="1"/>
    <col min="12784" max="12784" width="4" customWidth="1"/>
    <col min="12789" max="12789" width="41.875" customWidth="1"/>
    <col min="13033" max="13033" width="3.75" customWidth="1"/>
    <col min="13034" max="13034" width="9.875" customWidth="1"/>
    <col min="13035" max="13035" width="58" customWidth="1"/>
    <col min="13036" max="13036" width="7.375" customWidth="1"/>
    <col min="13037" max="13037" width="5.875" customWidth="1"/>
    <col min="13038" max="13038" width="10.25" customWidth="1"/>
    <col min="13039" max="13039" width="17.625" customWidth="1"/>
    <col min="13040" max="13040" width="4" customWidth="1"/>
    <col min="13045" max="13045" width="41.875" customWidth="1"/>
    <col min="13289" max="13289" width="3.75" customWidth="1"/>
    <col min="13290" max="13290" width="9.875" customWidth="1"/>
    <col min="13291" max="13291" width="58" customWidth="1"/>
    <col min="13292" max="13292" width="7.375" customWidth="1"/>
    <col min="13293" max="13293" width="5.875" customWidth="1"/>
    <col min="13294" max="13294" width="10.25" customWidth="1"/>
    <col min="13295" max="13295" width="17.625" customWidth="1"/>
    <col min="13296" max="13296" width="4" customWidth="1"/>
    <col min="13301" max="13301" width="41.875" customWidth="1"/>
    <col min="13545" max="13545" width="3.75" customWidth="1"/>
    <col min="13546" max="13546" width="9.875" customWidth="1"/>
    <col min="13547" max="13547" width="58" customWidth="1"/>
    <col min="13548" max="13548" width="7.375" customWidth="1"/>
    <col min="13549" max="13549" width="5.875" customWidth="1"/>
    <col min="13550" max="13550" width="10.25" customWidth="1"/>
    <col min="13551" max="13551" width="17.625" customWidth="1"/>
    <col min="13552" max="13552" width="4" customWidth="1"/>
    <col min="13557" max="13557" width="41.875" customWidth="1"/>
    <col min="13801" max="13801" width="3.75" customWidth="1"/>
    <col min="13802" max="13802" width="9.875" customWidth="1"/>
    <col min="13803" max="13803" width="58" customWidth="1"/>
    <col min="13804" max="13804" width="7.375" customWidth="1"/>
    <col min="13805" max="13805" width="5.875" customWidth="1"/>
    <col min="13806" max="13806" width="10.25" customWidth="1"/>
    <col min="13807" max="13807" width="17.625" customWidth="1"/>
    <col min="13808" max="13808" width="4" customWidth="1"/>
    <col min="13813" max="13813" width="41.875" customWidth="1"/>
    <col min="14057" max="14057" width="3.75" customWidth="1"/>
    <col min="14058" max="14058" width="9.875" customWidth="1"/>
    <col min="14059" max="14059" width="58" customWidth="1"/>
    <col min="14060" max="14060" width="7.375" customWidth="1"/>
    <col min="14061" max="14061" width="5.875" customWidth="1"/>
    <col min="14062" max="14062" width="10.25" customWidth="1"/>
    <col min="14063" max="14063" width="17.625" customWidth="1"/>
    <col min="14064" max="14064" width="4" customWidth="1"/>
    <col min="14069" max="14069" width="41.875" customWidth="1"/>
    <col min="14313" max="14313" width="3.75" customWidth="1"/>
    <col min="14314" max="14314" width="9.875" customWidth="1"/>
    <col min="14315" max="14315" width="58" customWidth="1"/>
    <col min="14316" max="14316" width="7.375" customWidth="1"/>
    <col min="14317" max="14317" width="5.875" customWidth="1"/>
    <col min="14318" max="14318" width="10.25" customWidth="1"/>
    <col min="14319" max="14319" width="17.625" customWidth="1"/>
    <col min="14320" max="14320" width="4" customWidth="1"/>
    <col min="14325" max="14325" width="41.875" customWidth="1"/>
    <col min="14569" max="14569" width="3.75" customWidth="1"/>
    <col min="14570" max="14570" width="9.875" customWidth="1"/>
    <col min="14571" max="14571" width="58" customWidth="1"/>
    <col min="14572" max="14572" width="7.375" customWidth="1"/>
    <col min="14573" max="14573" width="5.875" customWidth="1"/>
    <col min="14574" max="14574" width="10.25" customWidth="1"/>
    <col min="14575" max="14575" width="17.625" customWidth="1"/>
    <col min="14576" max="14576" width="4" customWidth="1"/>
    <col min="14581" max="14581" width="41.875" customWidth="1"/>
    <col min="14825" max="14825" width="3.75" customWidth="1"/>
    <col min="14826" max="14826" width="9.875" customWidth="1"/>
    <col min="14827" max="14827" width="58" customWidth="1"/>
    <col min="14828" max="14828" width="7.375" customWidth="1"/>
    <col min="14829" max="14829" width="5.875" customWidth="1"/>
    <col min="14830" max="14830" width="10.25" customWidth="1"/>
    <col min="14831" max="14831" width="17.625" customWidth="1"/>
    <col min="14832" max="14832" width="4" customWidth="1"/>
    <col min="14837" max="14837" width="41.875" customWidth="1"/>
    <col min="15081" max="15081" width="3.75" customWidth="1"/>
    <col min="15082" max="15082" width="9.875" customWidth="1"/>
    <col min="15083" max="15083" width="58" customWidth="1"/>
    <col min="15084" max="15084" width="7.375" customWidth="1"/>
    <col min="15085" max="15085" width="5.875" customWidth="1"/>
    <col min="15086" max="15086" width="10.25" customWidth="1"/>
    <col min="15087" max="15087" width="17.625" customWidth="1"/>
    <col min="15088" max="15088" width="4" customWidth="1"/>
    <col min="15093" max="15093" width="41.875" customWidth="1"/>
    <col min="15337" max="15337" width="3.75" customWidth="1"/>
    <col min="15338" max="15338" width="9.875" customWidth="1"/>
    <col min="15339" max="15339" width="58" customWidth="1"/>
    <col min="15340" max="15340" width="7.375" customWidth="1"/>
    <col min="15341" max="15341" width="5.875" customWidth="1"/>
    <col min="15342" max="15342" width="10.25" customWidth="1"/>
    <col min="15343" max="15343" width="17.625" customWidth="1"/>
    <col min="15344" max="15344" width="4" customWidth="1"/>
    <col min="15349" max="15349" width="41.875" customWidth="1"/>
    <col min="15593" max="15593" width="3.75" customWidth="1"/>
    <col min="15594" max="15594" width="9.875" customWidth="1"/>
    <col min="15595" max="15595" width="58" customWidth="1"/>
    <col min="15596" max="15596" width="7.375" customWidth="1"/>
    <col min="15597" max="15597" width="5.875" customWidth="1"/>
    <col min="15598" max="15598" width="10.25" customWidth="1"/>
    <col min="15599" max="15599" width="17.625" customWidth="1"/>
    <col min="15600" max="15600" width="4" customWidth="1"/>
    <col min="15605" max="15605" width="41.875" customWidth="1"/>
    <col min="15849" max="15849" width="3.75" customWidth="1"/>
    <col min="15850" max="15850" width="9.875" customWidth="1"/>
    <col min="15851" max="15851" width="58" customWidth="1"/>
    <col min="15852" max="15852" width="7.375" customWidth="1"/>
    <col min="15853" max="15853" width="5.875" customWidth="1"/>
    <col min="15854" max="15854" width="10.25" customWidth="1"/>
    <col min="15855" max="15855" width="17.625" customWidth="1"/>
    <col min="15856" max="15856" width="4" customWidth="1"/>
    <col min="15861" max="15861" width="41.875" customWidth="1"/>
    <col min="16105" max="16105" width="3.75" customWidth="1"/>
    <col min="16106" max="16106" width="9.875" customWidth="1"/>
    <col min="16107" max="16107" width="58" customWidth="1"/>
    <col min="16108" max="16108" width="7.375" customWidth="1"/>
    <col min="16109" max="16109" width="5.875" customWidth="1"/>
    <col min="16110" max="16110" width="10.25" customWidth="1"/>
    <col min="16111" max="16111" width="17.625" customWidth="1"/>
    <col min="16112" max="16112" width="4" customWidth="1"/>
    <col min="16117" max="16117" width="41.875" customWidth="1"/>
  </cols>
  <sheetData>
    <row r="1" spans="1:7" s="1" customFormat="1" ht="25.5">
      <c r="A1" s="193" t="s">
        <v>0</v>
      </c>
      <c r="B1" s="194"/>
      <c r="C1" s="194"/>
      <c r="D1" s="194"/>
      <c r="E1" s="194"/>
      <c r="F1" s="194"/>
      <c r="G1" s="195"/>
    </row>
    <row r="2" spans="1:7" s="1" customFormat="1" ht="25.5">
      <c r="A2" s="211" t="s">
        <v>382</v>
      </c>
      <c r="B2" s="212"/>
      <c r="C2" s="212"/>
      <c r="D2" s="212"/>
      <c r="E2" s="212"/>
      <c r="F2" s="212"/>
      <c r="G2" s="213"/>
    </row>
    <row r="3" spans="1:7" s="1" customFormat="1" ht="27" customHeight="1" thickBot="1">
      <c r="A3" s="208" t="s">
        <v>383</v>
      </c>
      <c r="B3" s="209"/>
      <c r="C3" s="209"/>
      <c r="D3" s="209"/>
      <c r="E3" s="209"/>
      <c r="F3" s="209"/>
      <c r="G3" s="210"/>
    </row>
    <row r="4" spans="1:7" s="1" customFormat="1" ht="23.25" customHeight="1" thickBot="1">
      <c r="A4" s="2"/>
      <c r="B4" s="3"/>
      <c r="C4" s="4"/>
      <c r="D4" s="5"/>
      <c r="E4" s="6"/>
      <c r="F4" s="7"/>
      <c r="G4" s="7"/>
    </row>
    <row r="5" spans="1:7" s="9" customFormat="1" ht="31.5" customHeight="1">
      <c r="A5" s="196" t="s">
        <v>1</v>
      </c>
      <c r="B5" s="8" t="s">
        <v>2</v>
      </c>
      <c r="C5" s="198" t="s">
        <v>3</v>
      </c>
      <c r="D5" s="196" t="s">
        <v>4</v>
      </c>
      <c r="E5" s="196" t="s">
        <v>5</v>
      </c>
      <c r="F5" s="200" t="s">
        <v>6</v>
      </c>
      <c r="G5" s="200" t="s">
        <v>7</v>
      </c>
    </row>
    <row r="6" spans="1:7" s="9" customFormat="1" ht="15" customHeight="1" thickBot="1">
      <c r="A6" s="197"/>
      <c r="B6" s="10" t="s">
        <v>8</v>
      </c>
      <c r="C6" s="199"/>
      <c r="D6" s="197"/>
      <c r="E6" s="197"/>
      <c r="F6" s="201"/>
      <c r="G6" s="201"/>
    </row>
    <row r="7" spans="1:7" s="13" customFormat="1" ht="15.75" thickBot="1">
      <c r="A7" s="11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</row>
    <row r="8" spans="1:7" s="26" customFormat="1" ht="24.75" customHeight="1">
      <c r="A8" s="29" t="s">
        <v>9</v>
      </c>
      <c r="B8" s="28"/>
      <c r="C8" s="214" t="s">
        <v>10</v>
      </c>
      <c r="D8" s="215"/>
      <c r="E8" s="215"/>
      <c r="F8" s="215"/>
      <c r="G8" s="216"/>
    </row>
    <row r="9" spans="1:7" ht="30" customHeight="1">
      <c r="A9" s="14">
        <v>1</v>
      </c>
      <c r="B9" s="15" t="s">
        <v>14</v>
      </c>
      <c r="C9" s="16" t="s">
        <v>68</v>
      </c>
      <c r="D9" s="126">
        <f>0.395*1000*2*2</f>
        <v>1580</v>
      </c>
      <c r="E9" s="17" t="s">
        <v>15</v>
      </c>
      <c r="F9" s="113"/>
      <c r="G9" s="108" t="str">
        <f t="shared" ref="G9" si="0">IF(ROUND(D9*F9,2)=0," ",ROUND(D9*F9,2))</f>
        <v xml:space="preserve"> </v>
      </c>
    </row>
    <row r="10" spans="1:7" ht="30" customHeight="1">
      <c r="A10" s="14">
        <v>2</v>
      </c>
      <c r="B10" s="15" t="s">
        <v>16</v>
      </c>
      <c r="C10" s="16" t="s">
        <v>70</v>
      </c>
      <c r="D10" s="126">
        <f>8*4*3</f>
        <v>96</v>
      </c>
      <c r="E10" s="17" t="s">
        <v>15</v>
      </c>
      <c r="F10" s="113"/>
      <c r="G10" s="108" t="str">
        <f t="shared" ref="G10:G17" si="1">IF(ROUND(D10*F10,2)=0," ",ROUND(D10*F10,2))</f>
        <v xml:space="preserve"> </v>
      </c>
    </row>
    <row r="11" spans="1:7" ht="30" customHeight="1">
      <c r="A11" s="14">
        <v>3</v>
      </c>
      <c r="B11" s="15" t="s">
        <v>16</v>
      </c>
      <c r="C11" s="16" t="s">
        <v>17</v>
      </c>
      <c r="D11" s="126">
        <f>0.5*D10</f>
        <v>48</v>
      </c>
      <c r="E11" s="17" t="s">
        <v>15</v>
      </c>
      <c r="F11" s="113"/>
      <c r="G11" s="108" t="str">
        <f t="shared" si="1"/>
        <v xml:space="preserve"> </v>
      </c>
    </row>
    <row r="12" spans="1:7" ht="30" customHeight="1">
      <c r="A12" s="14">
        <v>4</v>
      </c>
      <c r="B12" s="15" t="s">
        <v>16</v>
      </c>
      <c r="C12" s="16" t="s">
        <v>66</v>
      </c>
      <c r="D12" s="126">
        <v>96</v>
      </c>
      <c r="E12" s="17" t="s">
        <v>30</v>
      </c>
      <c r="F12" s="113"/>
      <c r="G12" s="108" t="str">
        <f t="shared" si="1"/>
        <v xml:space="preserve"> </v>
      </c>
    </row>
    <row r="13" spans="1:7" ht="30" customHeight="1">
      <c r="A13" s="14">
        <v>5</v>
      </c>
      <c r="B13" s="15" t="s">
        <v>16</v>
      </c>
      <c r="C13" s="16" t="s">
        <v>65</v>
      </c>
      <c r="D13" s="126">
        <f>210+28+80</f>
        <v>318</v>
      </c>
      <c r="E13" s="17" t="s">
        <v>15</v>
      </c>
      <c r="F13" s="113"/>
      <c r="G13" s="108" t="str">
        <f t="shared" si="1"/>
        <v xml:space="preserve"> </v>
      </c>
    </row>
    <row r="14" spans="1:7" ht="30" customHeight="1">
      <c r="A14" s="14">
        <v>6</v>
      </c>
      <c r="B14" s="15" t="s">
        <v>16</v>
      </c>
      <c r="C14" s="16" t="s">
        <v>64</v>
      </c>
      <c r="D14" s="126">
        <f>D13</f>
        <v>318</v>
      </c>
      <c r="E14" s="17" t="s">
        <v>15</v>
      </c>
      <c r="F14" s="113"/>
      <c r="G14" s="108" t="str">
        <f t="shared" si="1"/>
        <v xml:space="preserve"> </v>
      </c>
    </row>
    <row r="15" spans="1:7" ht="47.25" customHeight="1">
      <c r="A15" s="14">
        <v>7</v>
      </c>
      <c r="B15" s="15" t="s">
        <v>16</v>
      </c>
      <c r="C15" s="16" t="s">
        <v>71</v>
      </c>
      <c r="D15" s="126">
        <f>ROUND(D10*0.15+D11*0.14+D12*0.12+D13*0.33,1)</f>
        <v>137.6</v>
      </c>
      <c r="E15" s="17" t="s">
        <v>18</v>
      </c>
      <c r="F15" s="113"/>
      <c r="G15" s="108" t="str">
        <f t="shared" si="1"/>
        <v xml:space="preserve"> </v>
      </c>
    </row>
    <row r="16" spans="1:7" ht="30" customHeight="1">
      <c r="A16" s="14">
        <v>8</v>
      </c>
      <c r="B16" s="18" t="s">
        <v>19</v>
      </c>
      <c r="C16" s="16" t="s">
        <v>20</v>
      </c>
      <c r="D16" s="126">
        <v>1.9</v>
      </c>
      <c r="E16" s="17" t="s">
        <v>18</v>
      </c>
      <c r="F16" s="113"/>
      <c r="G16" s="108" t="str">
        <f t="shared" si="1"/>
        <v xml:space="preserve"> </v>
      </c>
    </row>
    <row r="17" spans="1:7" ht="30" customHeight="1">
      <c r="A17" s="14">
        <v>9</v>
      </c>
      <c r="B17" s="18" t="s">
        <v>19</v>
      </c>
      <c r="C17" s="16" t="s">
        <v>21</v>
      </c>
      <c r="D17" s="126">
        <v>2.7</v>
      </c>
      <c r="E17" s="17" t="s">
        <v>18</v>
      </c>
      <c r="F17" s="113"/>
      <c r="G17" s="108" t="str">
        <f t="shared" si="1"/>
        <v xml:space="preserve"> </v>
      </c>
    </row>
    <row r="18" spans="1:7" ht="30" customHeight="1">
      <c r="A18" s="202"/>
      <c r="B18" s="203"/>
      <c r="C18" s="203"/>
      <c r="D18" s="203"/>
      <c r="E18" s="204"/>
      <c r="F18" s="19" t="s">
        <v>22</v>
      </c>
      <c r="G18" s="109" t="str">
        <f>IF(SUM(G9:G17)=0,"",SUM(G9:G17))</f>
        <v/>
      </c>
    </row>
    <row r="19" spans="1:7" ht="30" customHeight="1">
      <c r="A19" s="29" t="s">
        <v>23</v>
      </c>
      <c r="B19" s="30"/>
      <c r="C19" s="190" t="s">
        <v>24</v>
      </c>
      <c r="D19" s="191"/>
      <c r="E19" s="191"/>
      <c r="F19" s="191"/>
      <c r="G19" s="192"/>
    </row>
    <row r="20" spans="1:7" ht="33" customHeight="1">
      <c r="A20" s="14">
        <v>10</v>
      </c>
      <c r="B20" s="266" t="s">
        <v>422</v>
      </c>
      <c r="C20" s="16" t="s">
        <v>26</v>
      </c>
      <c r="D20" s="126">
        <v>548</v>
      </c>
      <c r="E20" s="17" t="s">
        <v>30</v>
      </c>
      <c r="F20" s="113"/>
      <c r="G20" s="108" t="str">
        <f t="shared" ref="G20:G25" si="2">IF(ROUND(D20*F20,2)=0," ",ROUND(D20*F20,2))</f>
        <v xml:space="preserve"> </v>
      </c>
    </row>
    <row r="21" spans="1:7" ht="45.75" customHeight="1">
      <c r="A21" s="14">
        <v>11</v>
      </c>
      <c r="B21" s="17" t="s">
        <v>137</v>
      </c>
      <c r="C21" s="16" t="s">
        <v>317</v>
      </c>
      <c r="D21" s="126">
        <v>1544.2</v>
      </c>
      <c r="E21" s="17" t="s">
        <v>18</v>
      </c>
      <c r="F21" s="113"/>
      <c r="G21" s="108" t="str">
        <f t="shared" si="2"/>
        <v xml:space="preserve"> </v>
      </c>
    </row>
    <row r="22" spans="1:7" ht="33.75" customHeight="1">
      <c r="A22" s="14">
        <v>12</v>
      </c>
      <c r="B22" s="17" t="s">
        <v>137</v>
      </c>
      <c r="C22" s="16" t="s">
        <v>315</v>
      </c>
      <c r="D22" s="126">
        <f>(548-117)*1.8*2</f>
        <v>1551.6000000000001</v>
      </c>
      <c r="E22" s="17" t="s">
        <v>15</v>
      </c>
      <c r="F22" s="113"/>
      <c r="G22" s="108" t="str">
        <f t="shared" si="2"/>
        <v xml:space="preserve"> </v>
      </c>
    </row>
    <row r="23" spans="1:7" ht="36.75" customHeight="1">
      <c r="A23" s="14">
        <v>13</v>
      </c>
      <c r="B23" s="17" t="s">
        <v>137</v>
      </c>
      <c r="C23" s="16" t="s">
        <v>316</v>
      </c>
      <c r="D23" s="126">
        <v>1431.8</v>
      </c>
      <c r="E23" s="17" t="s">
        <v>18</v>
      </c>
      <c r="F23" s="113"/>
      <c r="G23" s="108" t="str">
        <f t="shared" si="2"/>
        <v xml:space="preserve"> </v>
      </c>
    </row>
    <row r="24" spans="1:7" ht="48" customHeight="1">
      <c r="A24" s="14">
        <v>14</v>
      </c>
      <c r="B24" s="17" t="s">
        <v>137</v>
      </c>
      <c r="C24" s="16" t="s">
        <v>322</v>
      </c>
      <c r="D24" s="126">
        <f>D23</f>
        <v>1431.8</v>
      </c>
      <c r="E24" s="17" t="s">
        <v>18</v>
      </c>
      <c r="F24" s="113"/>
      <c r="G24" s="108" t="str">
        <f t="shared" si="2"/>
        <v xml:space="preserve"> </v>
      </c>
    </row>
    <row r="25" spans="1:7" ht="32.25" customHeight="1">
      <c r="A25" s="14">
        <v>15</v>
      </c>
      <c r="B25" s="17" t="s">
        <v>137</v>
      </c>
      <c r="C25" s="16" t="s">
        <v>27</v>
      </c>
      <c r="D25" s="126">
        <f>ROUND((D29+D30)*0.8*0.15+D28*0.6*0.15,1)</f>
        <v>62.3</v>
      </c>
      <c r="E25" s="17" t="s">
        <v>18</v>
      </c>
      <c r="F25" s="113"/>
      <c r="G25" s="108" t="str">
        <f t="shared" si="2"/>
        <v xml:space="preserve"> </v>
      </c>
    </row>
    <row r="26" spans="1:7" ht="30" customHeight="1">
      <c r="A26" s="20"/>
      <c r="B26" s="21"/>
      <c r="C26" s="21"/>
      <c r="D26" s="22"/>
      <c r="E26" s="22"/>
      <c r="F26" s="19" t="s">
        <v>22</v>
      </c>
      <c r="G26" s="109" t="str">
        <f>IF(SUM(G20:G25)=0,"",SUM(G20:G25))</f>
        <v/>
      </c>
    </row>
    <row r="27" spans="1:7" ht="30" customHeight="1">
      <c r="A27" s="29" t="s">
        <v>28</v>
      </c>
      <c r="B27" s="30"/>
      <c r="C27" s="190" t="s">
        <v>29</v>
      </c>
      <c r="D27" s="191"/>
      <c r="E27" s="191"/>
      <c r="F27" s="191"/>
      <c r="G27" s="192"/>
    </row>
    <row r="28" spans="1:7" ht="35.25" customHeight="1">
      <c r="A28" s="14">
        <v>16</v>
      </c>
      <c r="B28" s="266" t="s">
        <v>150</v>
      </c>
      <c r="C28" s="16" t="s">
        <v>393</v>
      </c>
      <c r="D28" s="126">
        <v>117</v>
      </c>
      <c r="E28" s="17" t="s">
        <v>30</v>
      </c>
      <c r="F28" s="113"/>
      <c r="G28" s="108" t="str">
        <f t="shared" ref="G28:G42" si="3">IF(ROUND(D28*F28,2)=0," ",ROUND(D28*F28,2))</f>
        <v xml:space="preserve"> </v>
      </c>
    </row>
    <row r="29" spans="1:7" ht="34.5" customHeight="1">
      <c r="A29" s="14">
        <v>17</v>
      </c>
      <c r="B29" s="266" t="s">
        <v>150</v>
      </c>
      <c r="C29" s="16" t="s">
        <v>144</v>
      </c>
      <c r="D29" s="126">
        <v>134</v>
      </c>
      <c r="E29" s="17" t="s">
        <v>30</v>
      </c>
      <c r="F29" s="113"/>
      <c r="G29" s="108" t="str">
        <f t="shared" si="3"/>
        <v xml:space="preserve"> </v>
      </c>
    </row>
    <row r="30" spans="1:7" ht="34.5" customHeight="1">
      <c r="A30" s="14">
        <v>18</v>
      </c>
      <c r="B30" s="266" t="s">
        <v>150</v>
      </c>
      <c r="C30" s="16" t="s">
        <v>146</v>
      </c>
      <c r="D30" s="126">
        <v>297</v>
      </c>
      <c r="E30" s="17" t="s">
        <v>30</v>
      </c>
      <c r="F30" s="113"/>
      <c r="G30" s="108" t="str">
        <f t="shared" si="3"/>
        <v xml:space="preserve"> </v>
      </c>
    </row>
    <row r="31" spans="1:7" ht="33" customHeight="1">
      <c r="A31" s="14">
        <v>19</v>
      </c>
      <c r="B31" s="266" t="s">
        <v>150</v>
      </c>
      <c r="C31" s="16" t="s">
        <v>318</v>
      </c>
      <c r="D31" s="126">
        <v>11</v>
      </c>
      <c r="E31" s="17" t="s">
        <v>31</v>
      </c>
      <c r="F31" s="113"/>
      <c r="G31" s="108" t="str">
        <f t="shared" si="3"/>
        <v xml:space="preserve"> </v>
      </c>
    </row>
    <row r="32" spans="1:7" ht="33.75" customHeight="1">
      <c r="A32" s="14">
        <v>20</v>
      </c>
      <c r="B32" s="266" t="s">
        <v>150</v>
      </c>
      <c r="C32" s="16" t="s">
        <v>314</v>
      </c>
      <c r="D32" s="126">
        <v>1</v>
      </c>
      <c r="E32" s="17" t="s">
        <v>31</v>
      </c>
      <c r="F32" s="113"/>
      <c r="G32" s="108" t="str">
        <f t="shared" si="3"/>
        <v xml:space="preserve"> </v>
      </c>
    </row>
    <row r="33" spans="1:7" ht="33" customHeight="1">
      <c r="A33" s="14">
        <v>21</v>
      </c>
      <c r="B33" s="266" t="s">
        <v>150</v>
      </c>
      <c r="C33" s="16" t="s">
        <v>319</v>
      </c>
      <c r="D33" s="126">
        <v>9</v>
      </c>
      <c r="E33" s="17" t="s">
        <v>31</v>
      </c>
      <c r="F33" s="113"/>
      <c r="G33" s="108" t="str">
        <f t="shared" si="3"/>
        <v xml:space="preserve"> </v>
      </c>
    </row>
    <row r="34" spans="1:7" ht="30" customHeight="1">
      <c r="A34" s="14">
        <v>22</v>
      </c>
      <c r="B34" s="266" t="s">
        <v>150</v>
      </c>
      <c r="C34" s="16" t="s">
        <v>394</v>
      </c>
      <c r="D34" s="126">
        <v>134</v>
      </c>
      <c r="E34" s="17" t="s">
        <v>30</v>
      </c>
      <c r="F34" s="113"/>
      <c r="G34" s="108" t="str">
        <f t="shared" si="3"/>
        <v xml:space="preserve"> </v>
      </c>
    </row>
    <row r="35" spans="1:7" ht="33" customHeight="1">
      <c r="A35" s="14">
        <v>23</v>
      </c>
      <c r="B35" s="266" t="s">
        <v>150</v>
      </c>
      <c r="C35" s="16" t="s">
        <v>395</v>
      </c>
      <c r="D35" s="126">
        <v>297</v>
      </c>
      <c r="E35" s="17" t="s">
        <v>30</v>
      </c>
      <c r="F35" s="113"/>
      <c r="G35" s="108" t="str">
        <f t="shared" si="3"/>
        <v xml:space="preserve"> </v>
      </c>
    </row>
    <row r="36" spans="1:7" ht="36" customHeight="1">
      <c r="A36" s="14">
        <v>24</v>
      </c>
      <c r="B36" s="266" t="s">
        <v>150</v>
      </c>
      <c r="C36" s="16" t="s">
        <v>398</v>
      </c>
      <c r="D36" s="126">
        <f>11*2.5</f>
        <v>27.5</v>
      </c>
      <c r="E36" s="17" t="s">
        <v>30</v>
      </c>
      <c r="F36" s="113"/>
      <c r="G36" s="108" t="str">
        <f t="shared" si="3"/>
        <v xml:space="preserve"> </v>
      </c>
    </row>
    <row r="37" spans="1:7" ht="29.25" customHeight="1">
      <c r="A37" s="14">
        <v>25</v>
      </c>
      <c r="B37" s="266" t="s">
        <v>150</v>
      </c>
      <c r="C37" s="16" t="s">
        <v>396</v>
      </c>
      <c r="D37" s="126">
        <v>18</v>
      </c>
      <c r="E37" s="17" t="s">
        <v>30</v>
      </c>
      <c r="F37" s="113"/>
      <c r="G37" s="108" t="str">
        <f t="shared" si="3"/>
        <v xml:space="preserve"> </v>
      </c>
    </row>
    <row r="38" spans="1:7" ht="31.5" customHeight="1">
      <c r="A38" s="14">
        <v>26</v>
      </c>
      <c r="B38" s="266" t="s">
        <v>150</v>
      </c>
      <c r="C38" s="16" t="s">
        <v>397</v>
      </c>
      <c r="D38" s="126">
        <v>2.5</v>
      </c>
      <c r="E38" s="17" t="s">
        <v>30</v>
      </c>
      <c r="F38" s="113"/>
      <c r="G38" s="108" t="str">
        <f t="shared" si="3"/>
        <v xml:space="preserve"> </v>
      </c>
    </row>
    <row r="39" spans="1:7" ht="30" customHeight="1">
      <c r="A39" s="14">
        <v>27</v>
      </c>
      <c r="B39" s="266" t="s">
        <v>150</v>
      </c>
      <c r="C39" s="16" t="s">
        <v>61</v>
      </c>
      <c r="D39" s="126">
        <f>D28+D29+D30</f>
        <v>548</v>
      </c>
      <c r="E39" s="17" t="s">
        <v>30</v>
      </c>
      <c r="F39" s="113"/>
      <c r="G39" s="108" t="str">
        <f t="shared" si="3"/>
        <v xml:space="preserve"> </v>
      </c>
    </row>
    <row r="40" spans="1:7" ht="32.25" customHeight="1">
      <c r="A40" s="14">
        <v>28</v>
      </c>
      <c r="B40" s="266" t="s">
        <v>150</v>
      </c>
      <c r="C40" s="103" t="s">
        <v>329</v>
      </c>
      <c r="D40" s="126">
        <v>1</v>
      </c>
      <c r="E40" s="17" t="s">
        <v>33</v>
      </c>
      <c r="F40" s="113"/>
      <c r="G40" s="108" t="str">
        <f t="shared" si="3"/>
        <v xml:space="preserve"> </v>
      </c>
    </row>
    <row r="41" spans="1:7" ht="32.25" customHeight="1">
      <c r="A41" s="14">
        <v>29</v>
      </c>
      <c r="B41" s="266" t="s">
        <v>150</v>
      </c>
      <c r="C41" s="16" t="s">
        <v>32</v>
      </c>
      <c r="D41" s="126">
        <v>10</v>
      </c>
      <c r="E41" s="17" t="s">
        <v>33</v>
      </c>
      <c r="F41" s="113"/>
      <c r="G41" s="108" t="str">
        <f t="shared" si="3"/>
        <v xml:space="preserve"> </v>
      </c>
    </row>
    <row r="42" spans="1:7" ht="32.25" customHeight="1">
      <c r="A42" s="14">
        <v>30</v>
      </c>
      <c r="B42" s="266" t="s">
        <v>150</v>
      </c>
      <c r="C42" s="16" t="s">
        <v>34</v>
      </c>
      <c r="D42" s="126">
        <v>10</v>
      </c>
      <c r="E42" s="17" t="s">
        <v>33</v>
      </c>
      <c r="F42" s="113"/>
      <c r="G42" s="108" t="str">
        <f t="shared" si="3"/>
        <v xml:space="preserve"> </v>
      </c>
    </row>
    <row r="43" spans="1:7" ht="32.25" customHeight="1">
      <c r="A43" s="202"/>
      <c r="B43" s="203"/>
      <c r="C43" s="203"/>
      <c r="D43" s="203"/>
      <c r="E43" s="204"/>
      <c r="F43" s="19" t="s">
        <v>22</v>
      </c>
      <c r="G43" s="109" t="str">
        <f>IF(SUM(G28:G42)=0,"",SUM(G28:G42))</f>
        <v/>
      </c>
    </row>
    <row r="44" spans="1:7" ht="30" customHeight="1">
      <c r="A44" s="29" t="s">
        <v>35</v>
      </c>
      <c r="B44" s="30"/>
      <c r="C44" s="190" t="s">
        <v>36</v>
      </c>
      <c r="D44" s="191"/>
      <c r="E44" s="191"/>
      <c r="F44" s="191"/>
      <c r="G44" s="192"/>
    </row>
    <row r="45" spans="1:7" ht="36" customHeight="1">
      <c r="A45" s="14">
        <v>31</v>
      </c>
      <c r="B45" s="266" t="s">
        <v>37</v>
      </c>
      <c r="C45" s="16" t="s">
        <v>73</v>
      </c>
      <c r="D45" s="126">
        <f>1203.96+119.8+180*0.35</f>
        <v>1386.76</v>
      </c>
      <c r="E45" s="17" t="s">
        <v>18</v>
      </c>
      <c r="F45" s="113"/>
      <c r="G45" s="108" t="str">
        <f t="shared" ref="G45:G47" si="4">IF(ROUND(D45*F45,2)=0," ",ROUND(D45*F45,2))</f>
        <v xml:space="preserve"> </v>
      </c>
    </row>
    <row r="46" spans="1:7" ht="36" customHeight="1">
      <c r="A46" s="14">
        <v>32</v>
      </c>
      <c r="B46" s="17" t="s">
        <v>38</v>
      </c>
      <c r="C46" s="16" t="s">
        <v>69</v>
      </c>
      <c r="D46" s="126">
        <v>65.36</v>
      </c>
      <c r="E46" s="17" t="s">
        <v>18</v>
      </c>
      <c r="F46" s="113"/>
      <c r="G46" s="108" t="str">
        <f t="shared" si="4"/>
        <v xml:space="preserve"> </v>
      </c>
    </row>
    <row r="47" spans="1:7" ht="36" customHeight="1">
      <c r="A47" s="14">
        <v>33</v>
      </c>
      <c r="B47" s="17" t="s">
        <v>38</v>
      </c>
      <c r="C47" s="16" t="s">
        <v>39</v>
      </c>
      <c r="D47" s="126">
        <v>65.36</v>
      </c>
      <c r="E47" s="17" t="s">
        <v>18</v>
      </c>
      <c r="F47" s="113"/>
      <c r="G47" s="108" t="str">
        <f t="shared" si="4"/>
        <v xml:space="preserve"> </v>
      </c>
    </row>
    <row r="48" spans="1:7" ht="30" customHeight="1">
      <c r="A48" s="202"/>
      <c r="B48" s="203"/>
      <c r="C48" s="203"/>
      <c r="D48" s="203"/>
      <c r="E48" s="204"/>
      <c r="F48" s="19" t="s">
        <v>22</v>
      </c>
      <c r="G48" s="109" t="str">
        <f>IF(SUM(G45:G47)=0,"",SUM(G45:G47))</f>
        <v/>
      </c>
    </row>
    <row r="49" spans="1:7" ht="30" customHeight="1">
      <c r="A49" s="29" t="s">
        <v>40</v>
      </c>
      <c r="B49" s="30"/>
      <c r="C49" s="187" t="s">
        <v>41</v>
      </c>
      <c r="D49" s="188"/>
      <c r="E49" s="188"/>
      <c r="F49" s="188"/>
      <c r="G49" s="189"/>
    </row>
    <row r="50" spans="1:7" ht="30" customHeight="1">
      <c r="A50" s="14">
        <v>34</v>
      </c>
      <c r="B50" s="266" t="s">
        <v>42</v>
      </c>
      <c r="C50" s="16" t="s">
        <v>63</v>
      </c>
      <c r="D50" s="126">
        <v>180</v>
      </c>
      <c r="E50" s="17" t="s">
        <v>15</v>
      </c>
      <c r="F50" s="113"/>
      <c r="G50" s="108" t="str">
        <f t="shared" ref="G50:G53" si="5">IF(ROUND(D50*F50,2)=0," ",ROUND(D50*F50,2))</f>
        <v xml:space="preserve"> </v>
      </c>
    </row>
    <row r="51" spans="1:7" ht="36" customHeight="1">
      <c r="A51" s="14">
        <v>35</v>
      </c>
      <c r="B51" s="266" t="s">
        <v>42</v>
      </c>
      <c r="C51" s="16" t="s">
        <v>74</v>
      </c>
      <c r="D51" s="126">
        <f>D52+D58</f>
        <v>3282.65</v>
      </c>
      <c r="E51" s="17" t="s">
        <v>15</v>
      </c>
      <c r="F51" s="113"/>
      <c r="G51" s="108" t="str">
        <f t="shared" si="5"/>
        <v xml:space="preserve"> </v>
      </c>
    </row>
    <row r="52" spans="1:7" ht="30" customHeight="1">
      <c r="A52" s="14">
        <v>36</v>
      </c>
      <c r="B52" s="17" t="s">
        <v>44</v>
      </c>
      <c r="C52" s="16" t="s">
        <v>45</v>
      </c>
      <c r="D52" s="126">
        <v>2491.65</v>
      </c>
      <c r="E52" s="17" t="s">
        <v>15</v>
      </c>
      <c r="F52" s="113"/>
      <c r="G52" s="108" t="str">
        <f t="shared" si="5"/>
        <v xml:space="preserve"> </v>
      </c>
    </row>
    <row r="53" spans="1:7" ht="30" customHeight="1">
      <c r="A53" s="14">
        <v>37</v>
      </c>
      <c r="B53" s="17" t="s">
        <v>44</v>
      </c>
      <c r="C53" s="16" t="s">
        <v>62</v>
      </c>
      <c r="D53" s="126">
        <v>180</v>
      </c>
      <c r="E53" s="17" t="s">
        <v>15</v>
      </c>
      <c r="F53" s="113"/>
      <c r="G53" s="108" t="str">
        <f t="shared" si="5"/>
        <v xml:space="preserve"> </v>
      </c>
    </row>
    <row r="54" spans="1:7" ht="30" customHeight="1">
      <c r="A54" s="202"/>
      <c r="B54" s="203"/>
      <c r="C54" s="203"/>
      <c r="D54" s="203"/>
      <c r="E54" s="204"/>
      <c r="F54" s="19" t="s">
        <v>22</v>
      </c>
      <c r="G54" s="109" t="str">
        <f>IF(SUM(G50:G53)=0,"",SUM(G50:G53))</f>
        <v/>
      </c>
    </row>
    <row r="55" spans="1:7" ht="30" customHeight="1">
      <c r="A55" s="29" t="s">
        <v>46</v>
      </c>
      <c r="B55" s="30"/>
      <c r="C55" s="190" t="s">
        <v>47</v>
      </c>
      <c r="D55" s="191"/>
      <c r="E55" s="191"/>
      <c r="F55" s="191"/>
      <c r="G55" s="192"/>
    </row>
    <row r="56" spans="1:7" ht="32.25" customHeight="1">
      <c r="A56" s="14">
        <v>38</v>
      </c>
      <c r="B56" s="15" t="s">
        <v>48</v>
      </c>
      <c r="C56" s="16" t="s">
        <v>59</v>
      </c>
      <c r="D56" s="126">
        <v>2470</v>
      </c>
      <c r="E56" s="17" t="s">
        <v>15</v>
      </c>
      <c r="F56" s="113"/>
      <c r="G56" s="108" t="str">
        <f t="shared" ref="G56:G58" si="6">IF(ROUND(D56*F56,2)=0," ",ROUND(D56*F56,2))</f>
        <v xml:space="preserve"> </v>
      </c>
    </row>
    <row r="57" spans="1:7" ht="32.25" customHeight="1">
      <c r="A57" s="14">
        <v>39</v>
      </c>
      <c r="B57" s="15" t="s">
        <v>48</v>
      </c>
      <c r="C57" s="16" t="s">
        <v>58</v>
      </c>
      <c r="D57" s="126">
        <v>180</v>
      </c>
      <c r="E57" s="17" t="s">
        <v>15</v>
      </c>
      <c r="F57" s="113"/>
      <c r="G57" s="108" t="str">
        <f t="shared" si="6"/>
        <v xml:space="preserve"> </v>
      </c>
    </row>
    <row r="58" spans="1:7" ht="32.25" customHeight="1">
      <c r="A58" s="14">
        <v>40</v>
      </c>
      <c r="B58" s="15" t="s">
        <v>48</v>
      </c>
      <c r="C58" s="16" t="s">
        <v>320</v>
      </c>
      <c r="D58" s="126">
        <v>791</v>
      </c>
      <c r="E58" s="17" t="s">
        <v>15</v>
      </c>
      <c r="F58" s="113"/>
      <c r="G58" s="108" t="str">
        <f t="shared" si="6"/>
        <v xml:space="preserve"> </v>
      </c>
    </row>
    <row r="59" spans="1:7" ht="30" customHeight="1">
      <c r="A59" s="202"/>
      <c r="B59" s="203"/>
      <c r="C59" s="203"/>
      <c r="D59" s="203"/>
      <c r="E59" s="204"/>
      <c r="F59" s="19" t="s">
        <v>22</v>
      </c>
      <c r="G59" s="109" t="str">
        <f>IF(SUM(G56:G58)=0,"",SUM(G56:G58))</f>
        <v/>
      </c>
    </row>
    <row r="60" spans="1:7" ht="30" customHeight="1">
      <c r="A60" s="29" t="s">
        <v>51</v>
      </c>
      <c r="B60" s="30"/>
      <c r="C60" s="190" t="s">
        <v>49</v>
      </c>
      <c r="D60" s="191"/>
      <c r="E60" s="191"/>
      <c r="F60" s="191"/>
      <c r="G60" s="192"/>
    </row>
    <row r="61" spans="1:7" ht="39" customHeight="1">
      <c r="A61" s="14">
        <v>41</v>
      </c>
      <c r="B61" s="17" t="s">
        <v>50</v>
      </c>
      <c r="C61" s="16" t="s">
        <v>321</v>
      </c>
      <c r="D61" s="126">
        <f>395*(2+2)</f>
        <v>1580</v>
      </c>
      <c r="E61" s="17" t="s">
        <v>15</v>
      </c>
      <c r="F61" s="113"/>
      <c r="G61" s="108" t="str">
        <f t="shared" ref="G61" si="7">IF(ROUND(D61*F61,2)=0," ",ROUND(D61*F61,2))</f>
        <v xml:space="preserve"> </v>
      </c>
    </row>
    <row r="62" spans="1:7" ht="30" customHeight="1">
      <c r="A62" s="202"/>
      <c r="B62" s="203"/>
      <c r="C62" s="203"/>
      <c r="D62" s="203"/>
      <c r="E62" s="204"/>
      <c r="F62" s="19" t="s">
        <v>22</v>
      </c>
      <c r="G62" s="109" t="str">
        <f>IF(SUM(G61:G61)=0,"",SUM(G61:G61))</f>
        <v/>
      </c>
    </row>
    <row r="63" spans="1:7" ht="30" customHeight="1">
      <c r="A63" s="29" t="s">
        <v>196</v>
      </c>
      <c r="B63" s="30"/>
      <c r="C63" s="190" t="s">
        <v>52</v>
      </c>
      <c r="D63" s="191"/>
      <c r="E63" s="191"/>
      <c r="F63" s="191"/>
      <c r="G63" s="192"/>
    </row>
    <row r="64" spans="1:7" ht="33" customHeight="1">
      <c r="A64" s="14">
        <v>42</v>
      </c>
      <c r="B64" s="15" t="s">
        <v>53</v>
      </c>
      <c r="C64" s="16" t="s">
        <v>67</v>
      </c>
      <c r="D64" s="126">
        <f>2*(655-260)+6*13+2*12*1.5</f>
        <v>904</v>
      </c>
      <c r="E64" s="17" t="s">
        <v>30</v>
      </c>
      <c r="F64" s="113"/>
      <c r="G64" s="108" t="str">
        <f t="shared" ref="G64:G65" si="8">IF(ROUND(D64*F64,2)=0," ",ROUND(D64*F64,2))</f>
        <v xml:space="preserve"> </v>
      </c>
    </row>
    <row r="65" spans="1:11" ht="33" customHeight="1">
      <c r="A65" s="14">
        <v>43</v>
      </c>
      <c r="B65" s="15" t="s">
        <v>54</v>
      </c>
      <c r="C65" s="16" t="s">
        <v>55</v>
      </c>
      <c r="D65" s="126">
        <f>395-10*4</f>
        <v>355</v>
      </c>
      <c r="E65" s="17" t="s">
        <v>30</v>
      </c>
      <c r="F65" s="113"/>
      <c r="G65" s="108" t="str">
        <f t="shared" si="8"/>
        <v xml:space="preserve"> </v>
      </c>
    </row>
    <row r="66" spans="1:11" ht="30" customHeight="1" thickBot="1">
      <c r="A66" s="202"/>
      <c r="B66" s="203"/>
      <c r="C66" s="203"/>
      <c r="D66" s="203"/>
      <c r="E66" s="204"/>
      <c r="F66" s="19" t="s">
        <v>22</v>
      </c>
      <c r="G66" s="109" t="str">
        <f>IF(SUM(G64:G65)=0,"",SUM(G64:G65))</f>
        <v/>
      </c>
      <c r="K66" s="171" t="s">
        <v>421</v>
      </c>
    </row>
    <row r="67" spans="1:11" ht="39.75" customHeight="1" thickBot="1">
      <c r="A67" s="205" t="s">
        <v>56</v>
      </c>
      <c r="B67" s="206"/>
      <c r="C67" s="206"/>
      <c r="D67" s="206"/>
      <c r="E67" s="206"/>
      <c r="F67" s="207"/>
      <c r="G67" s="114" t="str">
        <f>IF(SUM(G66,G62,G59,G54,G48,G43,G26,G18)=0,"",SUM(G66,G62,G59,G54,G48,G43,G26,G18))</f>
        <v/>
      </c>
      <c r="K67" s="172">
        <f>SUM(G9:G66)/2</f>
        <v>0</v>
      </c>
    </row>
  </sheetData>
  <sheetProtection password="C714" sheet="1" objects="1" scenarios="1"/>
  <customSheetViews>
    <customSheetView guid="{884A1504-D651-461D-833F-5291DE2AB5FB}" showPageBreaks="1" fitToPage="1" printArea="1" topLeftCell="A25">
      <selection activeCell="C41" sqref="C41"/>
      <pageMargins left="0.83" right="0.38" top="0.74803149606299213" bottom="0.93" header="0.31496062992125984" footer="0.59055118110236227"/>
      <pageSetup paperSize="9" scale="65" fitToHeight="2" orientation="portrait" r:id="rId1"/>
      <headerFooter>
        <oddFooter>Strona &amp;P z &amp;N</oddFooter>
      </headerFooter>
    </customSheetView>
  </customSheetViews>
  <mergeCells count="25">
    <mergeCell ref="C63:G63"/>
    <mergeCell ref="A66:E66"/>
    <mergeCell ref="A67:F67"/>
    <mergeCell ref="A3:G3"/>
    <mergeCell ref="A2:G2"/>
    <mergeCell ref="A48:E48"/>
    <mergeCell ref="A54:E54"/>
    <mergeCell ref="C55:G55"/>
    <mergeCell ref="A59:E59"/>
    <mergeCell ref="C60:G60"/>
    <mergeCell ref="A62:E62"/>
    <mergeCell ref="C8:G8"/>
    <mergeCell ref="A18:E18"/>
    <mergeCell ref="C19:G19"/>
    <mergeCell ref="C27:G27"/>
    <mergeCell ref="A43:E43"/>
    <mergeCell ref="C49:G49"/>
    <mergeCell ref="C44:G44"/>
    <mergeCell ref="A1:G1"/>
    <mergeCell ref="A5:A6"/>
    <mergeCell ref="C5:C6"/>
    <mergeCell ref="D5:D6"/>
    <mergeCell ref="E5:E6"/>
    <mergeCell ref="F5:F6"/>
    <mergeCell ref="G5:G6"/>
  </mergeCells>
  <pageMargins left="0.83" right="0.38" top="0.74803149606299213" bottom="0.93" header="0.31496062992125984" footer="0.59055118110236227"/>
  <pageSetup paperSize="9" scale="65" fitToHeight="2" orientation="portrait" r:id="rId2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1"/>
  <sheetViews>
    <sheetView topLeftCell="A27" zoomScaleNormal="100" workbookViewId="0">
      <selection activeCell="F9" sqref="F9"/>
    </sheetView>
  </sheetViews>
  <sheetFormatPr defaultRowHeight="14.25"/>
  <cols>
    <col min="1" max="1" width="3.75" style="24" customWidth="1"/>
    <col min="2" max="2" width="9.875" style="25" customWidth="1"/>
    <col min="3" max="3" width="58" style="26" customWidth="1"/>
    <col min="4" max="4" width="8.5" style="26" customWidth="1"/>
    <col min="5" max="5" width="5.875" style="26" customWidth="1"/>
    <col min="6" max="6" width="10.875" style="26" customWidth="1"/>
    <col min="7" max="7" width="18.75" style="27" customWidth="1"/>
    <col min="8" max="8" width="8.25" customWidth="1"/>
    <col min="10" max="10" width="9" style="104" customWidth="1"/>
    <col min="11" max="11" width="20.25" style="104" customWidth="1"/>
    <col min="214" max="214" width="3.75" customWidth="1"/>
    <col min="215" max="215" width="9.875" customWidth="1"/>
    <col min="216" max="216" width="58" customWidth="1"/>
    <col min="217" max="217" width="7.375" customWidth="1"/>
    <col min="218" max="218" width="5.875" customWidth="1"/>
    <col min="219" max="219" width="10.25" customWidth="1"/>
    <col min="220" max="220" width="17.625" customWidth="1"/>
    <col min="221" max="221" width="4" customWidth="1"/>
    <col min="226" max="226" width="41.875" customWidth="1"/>
    <col min="470" max="470" width="3.75" customWidth="1"/>
    <col min="471" max="471" width="9.875" customWidth="1"/>
    <col min="472" max="472" width="58" customWidth="1"/>
    <col min="473" max="473" width="7.375" customWidth="1"/>
    <col min="474" max="474" width="5.875" customWidth="1"/>
    <col min="475" max="475" width="10.25" customWidth="1"/>
    <col min="476" max="476" width="17.625" customWidth="1"/>
    <col min="477" max="477" width="4" customWidth="1"/>
    <col min="482" max="482" width="41.875" customWidth="1"/>
    <col min="726" max="726" width="3.75" customWidth="1"/>
    <col min="727" max="727" width="9.875" customWidth="1"/>
    <col min="728" max="728" width="58" customWidth="1"/>
    <col min="729" max="729" width="7.375" customWidth="1"/>
    <col min="730" max="730" width="5.875" customWidth="1"/>
    <col min="731" max="731" width="10.25" customWidth="1"/>
    <col min="732" max="732" width="17.625" customWidth="1"/>
    <col min="733" max="733" width="4" customWidth="1"/>
    <col min="738" max="738" width="41.875" customWidth="1"/>
    <col min="982" max="982" width="3.75" customWidth="1"/>
    <col min="983" max="983" width="9.875" customWidth="1"/>
    <col min="984" max="984" width="58" customWidth="1"/>
    <col min="985" max="985" width="7.375" customWidth="1"/>
    <col min="986" max="986" width="5.875" customWidth="1"/>
    <col min="987" max="987" width="10.25" customWidth="1"/>
    <col min="988" max="988" width="17.625" customWidth="1"/>
    <col min="989" max="989" width="4" customWidth="1"/>
    <col min="994" max="994" width="41.875" customWidth="1"/>
    <col min="1238" max="1238" width="3.75" customWidth="1"/>
    <col min="1239" max="1239" width="9.875" customWidth="1"/>
    <col min="1240" max="1240" width="58" customWidth="1"/>
    <col min="1241" max="1241" width="7.375" customWidth="1"/>
    <col min="1242" max="1242" width="5.875" customWidth="1"/>
    <col min="1243" max="1243" width="10.25" customWidth="1"/>
    <col min="1244" max="1244" width="17.625" customWidth="1"/>
    <col min="1245" max="1245" width="4" customWidth="1"/>
    <col min="1250" max="1250" width="41.875" customWidth="1"/>
    <col min="1494" max="1494" width="3.75" customWidth="1"/>
    <col min="1495" max="1495" width="9.875" customWidth="1"/>
    <col min="1496" max="1496" width="58" customWidth="1"/>
    <col min="1497" max="1497" width="7.375" customWidth="1"/>
    <col min="1498" max="1498" width="5.875" customWidth="1"/>
    <col min="1499" max="1499" width="10.25" customWidth="1"/>
    <col min="1500" max="1500" width="17.625" customWidth="1"/>
    <col min="1501" max="1501" width="4" customWidth="1"/>
    <col min="1506" max="1506" width="41.875" customWidth="1"/>
    <col min="1750" max="1750" width="3.75" customWidth="1"/>
    <col min="1751" max="1751" width="9.875" customWidth="1"/>
    <col min="1752" max="1752" width="58" customWidth="1"/>
    <col min="1753" max="1753" width="7.375" customWidth="1"/>
    <col min="1754" max="1754" width="5.875" customWidth="1"/>
    <col min="1755" max="1755" width="10.25" customWidth="1"/>
    <col min="1756" max="1756" width="17.625" customWidth="1"/>
    <col min="1757" max="1757" width="4" customWidth="1"/>
    <col min="1762" max="1762" width="41.875" customWidth="1"/>
    <col min="2006" max="2006" width="3.75" customWidth="1"/>
    <col min="2007" max="2007" width="9.875" customWidth="1"/>
    <col min="2008" max="2008" width="58" customWidth="1"/>
    <col min="2009" max="2009" width="7.375" customWidth="1"/>
    <col min="2010" max="2010" width="5.875" customWidth="1"/>
    <col min="2011" max="2011" width="10.25" customWidth="1"/>
    <col min="2012" max="2012" width="17.625" customWidth="1"/>
    <col min="2013" max="2013" width="4" customWidth="1"/>
    <col min="2018" max="2018" width="41.875" customWidth="1"/>
    <col min="2262" max="2262" width="3.75" customWidth="1"/>
    <col min="2263" max="2263" width="9.875" customWidth="1"/>
    <col min="2264" max="2264" width="58" customWidth="1"/>
    <col min="2265" max="2265" width="7.375" customWidth="1"/>
    <col min="2266" max="2266" width="5.875" customWidth="1"/>
    <col min="2267" max="2267" width="10.25" customWidth="1"/>
    <col min="2268" max="2268" width="17.625" customWidth="1"/>
    <col min="2269" max="2269" width="4" customWidth="1"/>
    <col min="2274" max="2274" width="41.875" customWidth="1"/>
    <col min="2518" max="2518" width="3.75" customWidth="1"/>
    <col min="2519" max="2519" width="9.875" customWidth="1"/>
    <col min="2520" max="2520" width="58" customWidth="1"/>
    <col min="2521" max="2521" width="7.375" customWidth="1"/>
    <col min="2522" max="2522" width="5.875" customWidth="1"/>
    <col min="2523" max="2523" width="10.25" customWidth="1"/>
    <col min="2524" max="2524" width="17.625" customWidth="1"/>
    <col min="2525" max="2525" width="4" customWidth="1"/>
    <col min="2530" max="2530" width="41.875" customWidth="1"/>
    <col min="2774" max="2774" width="3.75" customWidth="1"/>
    <col min="2775" max="2775" width="9.875" customWidth="1"/>
    <col min="2776" max="2776" width="58" customWidth="1"/>
    <col min="2777" max="2777" width="7.375" customWidth="1"/>
    <col min="2778" max="2778" width="5.875" customWidth="1"/>
    <col min="2779" max="2779" width="10.25" customWidth="1"/>
    <col min="2780" max="2780" width="17.625" customWidth="1"/>
    <col min="2781" max="2781" width="4" customWidth="1"/>
    <col min="2786" max="2786" width="41.875" customWidth="1"/>
    <col min="3030" max="3030" width="3.75" customWidth="1"/>
    <col min="3031" max="3031" width="9.875" customWidth="1"/>
    <col min="3032" max="3032" width="58" customWidth="1"/>
    <col min="3033" max="3033" width="7.375" customWidth="1"/>
    <col min="3034" max="3034" width="5.875" customWidth="1"/>
    <col min="3035" max="3035" width="10.25" customWidth="1"/>
    <col min="3036" max="3036" width="17.625" customWidth="1"/>
    <col min="3037" max="3037" width="4" customWidth="1"/>
    <col min="3042" max="3042" width="41.875" customWidth="1"/>
    <col min="3286" max="3286" width="3.75" customWidth="1"/>
    <col min="3287" max="3287" width="9.875" customWidth="1"/>
    <col min="3288" max="3288" width="58" customWidth="1"/>
    <col min="3289" max="3289" width="7.375" customWidth="1"/>
    <col min="3290" max="3290" width="5.875" customWidth="1"/>
    <col min="3291" max="3291" width="10.25" customWidth="1"/>
    <col min="3292" max="3292" width="17.625" customWidth="1"/>
    <col min="3293" max="3293" width="4" customWidth="1"/>
    <col min="3298" max="3298" width="41.875" customWidth="1"/>
    <col min="3542" max="3542" width="3.75" customWidth="1"/>
    <col min="3543" max="3543" width="9.875" customWidth="1"/>
    <col min="3544" max="3544" width="58" customWidth="1"/>
    <col min="3545" max="3545" width="7.375" customWidth="1"/>
    <col min="3546" max="3546" width="5.875" customWidth="1"/>
    <col min="3547" max="3547" width="10.25" customWidth="1"/>
    <col min="3548" max="3548" width="17.625" customWidth="1"/>
    <col min="3549" max="3549" width="4" customWidth="1"/>
    <col min="3554" max="3554" width="41.875" customWidth="1"/>
    <col min="3798" max="3798" width="3.75" customWidth="1"/>
    <col min="3799" max="3799" width="9.875" customWidth="1"/>
    <col min="3800" max="3800" width="58" customWidth="1"/>
    <col min="3801" max="3801" width="7.375" customWidth="1"/>
    <col min="3802" max="3802" width="5.875" customWidth="1"/>
    <col min="3803" max="3803" width="10.25" customWidth="1"/>
    <col min="3804" max="3804" width="17.625" customWidth="1"/>
    <col min="3805" max="3805" width="4" customWidth="1"/>
    <col min="3810" max="3810" width="41.875" customWidth="1"/>
    <col min="4054" max="4054" width="3.75" customWidth="1"/>
    <col min="4055" max="4055" width="9.875" customWidth="1"/>
    <col min="4056" max="4056" width="58" customWidth="1"/>
    <col min="4057" max="4057" width="7.375" customWidth="1"/>
    <col min="4058" max="4058" width="5.875" customWidth="1"/>
    <col min="4059" max="4059" width="10.25" customWidth="1"/>
    <col min="4060" max="4060" width="17.625" customWidth="1"/>
    <col min="4061" max="4061" width="4" customWidth="1"/>
    <col min="4066" max="4066" width="41.875" customWidth="1"/>
    <col min="4310" max="4310" width="3.75" customWidth="1"/>
    <col min="4311" max="4311" width="9.875" customWidth="1"/>
    <col min="4312" max="4312" width="58" customWidth="1"/>
    <col min="4313" max="4313" width="7.375" customWidth="1"/>
    <col min="4314" max="4314" width="5.875" customWidth="1"/>
    <col min="4315" max="4315" width="10.25" customWidth="1"/>
    <col min="4316" max="4316" width="17.625" customWidth="1"/>
    <col min="4317" max="4317" width="4" customWidth="1"/>
    <col min="4322" max="4322" width="41.875" customWidth="1"/>
    <col min="4566" max="4566" width="3.75" customWidth="1"/>
    <col min="4567" max="4567" width="9.875" customWidth="1"/>
    <col min="4568" max="4568" width="58" customWidth="1"/>
    <col min="4569" max="4569" width="7.375" customWidth="1"/>
    <col min="4570" max="4570" width="5.875" customWidth="1"/>
    <col min="4571" max="4571" width="10.25" customWidth="1"/>
    <col min="4572" max="4572" width="17.625" customWidth="1"/>
    <col min="4573" max="4573" width="4" customWidth="1"/>
    <col min="4578" max="4578" width="41.875" customWidth="1"/>
    <col min="4822" max="4822" width="3.75" customWidth="1"/>
    <col min="4823" max="4823" width="9.875" customWidth="1"/>
    <col min="4824" max="4824" width="58" customWidth="1"/>
    <col min="4825" max="4825" width="7.375" customWidth="1"/>
    <col min="4826" max="4826" width="5.875" customWidth="1"/>
    <col min="4827" max="4827" width="10.25" customWidth="1"/>
    <col min="4828" max="4828" width="17.625" customWidth="1"/>
    <col min="4829" max="4829" width="4" customWidth="1"/>
    <col min="4834" max="4834" width="41.875" customWidth="1"/>
    <col min="5078" max="5078" width="3.75" customWidth="1"/>
    <col min="5079" max="5079" width="9.875" customWidth="1"/>
    <col min="5080" max="5080" width="58" customWidth="1"/>
    <col min="5081" max="5081" width="7.375" customWidth="1"/>
    <col min="5082" max="5082" width="5.875" customWidth="1"/>
    <col min="5083" max="5083" width="10.25" customWidth="1"/>
    <col min="5084" max="5084" width="17.625" customWidth="1"/>
    <col min="5085" max="5085" width="4" customWidth="1"/>
    <col min="5090" max="5090" width="41.875" customWidth="1"/>
    <col min="5334" max="5334" width="3.75" customWidth="1"/>
    <col min="5335" max="5335" width="9.875" customWidth="1"/>
    <col min="5336" max="5336" width="58" customWidth="1"/>
    <col min="5337" max="5337" width="7.375" customWidth="1"/>
    <col min="5338" max="5338" width="5.875" customWidth="1"/>
    <col min="5339" max="5339" width="10.25" customWidth="1"/>
    <col min="5340" max="5340" width="17.625" customWidth="1"/>
    <col min="5341" max="5341" width="4" customWidth="1"/>
    <col min="5346" max="5346" width="41.875" customWidth="1"/>
    <col min="5590" max="5590" width="3.75" customWidth="1"/>
    <col min="5591" max="5591" width="9.875" customWidth="1"/>
    <col min="5592" max="5592" width="58" customWidth="1"/>
    <col min="5593" max="5593" width="7.375" customWidth="1"/>
    <col min="5594" max="5594" width="5.875" customWidth="1"/>
    <col min="5595" max="5595" width="10.25" customWidth="1"/>
    <col min="5596" max="5596" width="17.625" customWidth="1"/>
    <col min="5597" max="5597" width="4" customWidth="1"/>
    <col min="5602" max="5602" width="41.875" customWidth="1"/>
    <col min="5846" max="5846" width="3.75" customWidth="1"/>
    <col min="5847" max="5847" width="9.875" customWidth="1"/>
    <col min="5848" max="5848" width="58" customWidth="1"/>
    <col min="5849" max="5849" width="7.375" customWidth="1"/>
    <col min="5850" max="5850" width="5.875" customWidth="1"/>
    <col min="5851" max="5851" width="10.25" customWidth="1"/>
    <col min="5852" max="5852" width="17.625" customWidth="1"/>
    <col min="5853" max="5853" width="4" customWidth="1"/>
    <col min="5858" max="5858" width="41.875" customWidth="1"/>
    <col min="6102" max="6102" width="3.75" customWidth="1"/>
    <col min="6103" max="6103" width="9.875" customWidth="1"/>
    <col min="6104" max="6104" width="58" customWidth="1"/>
    <col min="6105" max="6105" width="7.375" customWidth="1"/>
    <col min="6106" max="6106" width="5.875" customWidth="1"/>
    <col min="6107" max="6107" width="10.25" customWidth="1"/>
    <col min="6108" max="6108" width="17.625" customWidth="1"/>
    <col min="6109" max="6109" width="4" customWidth="1"/>
    <col min="6114" max="6114" width="41.875" customWidth="1"/>
    <col min="6358" max="6358" width="3.75" customWidth="1"/>
    <col min="6359" max="6359" width="9.875" customWidth="1"/>
    <col min="6360" max="6360" width="58" customWidth="1"/>
    <col min="6361" max="6361" width="7.375" customWidth="1"/>
    <col min="6362" max="6362" width="5.875" customWidth="1"/>
    <col min="6363" max="6363" width="10.25" customWidth="1"/>
    <col min="6364" max="6364" width="17.625" customWidth="1"/>
    <col min="6365" max="6365" width="4" customWidth="1"/>
    <col min="6370" max="6370" width="41.875" customWidth="1"/>
    <col min="6614" max="6614" width="3.75" customWidth="1"/>
    <col min="6615" max="6615" width="9.875" customWidth="1"/>
    <col min="6616" max="6616" width="58" customWidth="1"/>
    <col min="6617" max="6617" width="7.375" customWidth="1"/>
    <col min="6618" max="6618" width="5.875" customWidth="1"/>
    <col min="6619" max="6619" width="10.25" customWidth="1"/>
    <col min="6620" max="6620" width="17.625" customWidth="1"/>
    <col min="6621" max="6621" width="4" customWidth="1"/>
    <col min="6626" max="6626" width="41.875" customWidth="1"/>
    <col min="6870" max="6870" width="3.75" customWidth="1"/>
    <col min="6871" max="6871" width="9.875" customWidth="1"/>
    <col min="6872" max="6872" width="58" customWidth="1"/>
    <col min="6873" max="6873" width="7.375" customWidth="1"/>
    <col min="6874" max="6874" width="5.875" customWidth="1"/>
    <col min="6875" max="6875" width="10.25" customWidth="1"/>
    <col min="6876" max="6876" width="17.625" customWidth="1"/>
    <col min="6877" max="6877" width="4" customWidth="1"/>
    <col min="6882" max="6882" width="41.875" customWidth="1"/>
    <col min="7126" max="7126" width="3.75" customWidth="1"/>
    <col min="7127" max="7127" width="9.875" customWidth="1"/>
    <col min="7128" max="7128" width="58" customWidth="1"/>
    <col min="7129" max="7129" width="7.375" customWidth="1"/>
    <col min="7130" max="7130" width="5.875" customWidth="1"/>
    <col min="7131" max="7131" width="10.25" customWidth="1"/>
    <col min="7132" max="7132" width="17.625" customWidth="1"/>
    <col min="7133" max="7133" width="4" customWidth="1"/>
    <col min="7138" max="7138" width="41.875" customWidth="1"/>
    <col min="7382" max="7382" width="3.75" customWidth="1"/>
    <col min="7383" max="7383" width="9.875" customWidth="1"/>
    <col min="7384" max="7384" width="58" customWidth="1"/>
    <col min="7385" max="7385" width="7.375" customWidth="1"/>
    <col min="7386" max="7386" width="5.875" customWidth="1"/>
    <col min="7387" max="7387" width="10.25" customWidth="1"/>
    <col min="7388" max="7388" width="17.625" customWidth="1"/>
    <col min="7389" max="7389" width="4" customWidth="1"/>
    <col min="7394" max="7394" width="41.875" customWidth="1"/>
    <col min="7638" max="7638" width="3.75" customWidth="1"/>
    <col min="7639" max="7639" width="9.875" customWidth="1"/>
    <col min="7640" max="7640" width="58" customWidth="1"/>
    <col min="7641" max="7641" width="7.375" customWidth="1"/>
    <col min="7642" max="7642" width="5.875" customWidth="1"/>
    <col min="7643" max="7643" width="10.25" customWidth="1"/>
    <col min="7644" max="7644" width="17.625" customWidth="1"/>
    <col min="7645" max="7645" width="4" customWidth="1"/>
    <col min="7650" max="7650" width="41.875" customWidth="1"/>
    <col min="7894" max="7894" width="3.75" customWidth="1"/>
    <col min="7895" max="7895" width="9.875" customWidth="1"/>
    <col min="7896" max="7896" width="58" customWidth="1"/>
    <col min="7897" max="7897" width="7.375" customWidth="1"/>
    <col min="7898" max="7898" width="5.875" customWidth="1"/>
    <col min="7899" max="7899" width="10.25" customWidth="1"/>
    <col min="7900" max="7900" width="17.625" customWidth="1"/>
    <col min="7901" max="7901" width="4" customWidth="1"/>
    <col min="7906" max="7906" width="41.875" customWidth="1"/>
    <col min="8150" max="8150" width="3.75" customWidth="1"/>
    <col min="8151" max="8151" width="9.875" customWidth="1"/>
    <col min="8152" max="8152" width="58" customWidth="1"/>
    <col min="8153" max="8153" width="7.375" customWidth="1"/>
    <col min="8154" max="8154" width="5.875" customWidth="1"/>
    <col min="8155" max="8155" width="10.25" customWidth="1"/>
    <col min="8156" max="8156" width="17.625" customWidth="1"/>
    <col min="8157" max="8157" width="4" customWidth="1"/>
    <col min="8162" max="8162" width="41.875" customWidth="1"/>
    <col min="8406" max="8406" width="3.75" customWidth="1"/>
    <col min="8407" max="8407" width="9.875" customWidth="1"/>
    <col min="8408" max="8408" width="58" customWidth="1"/>
    <col min="8409" max="8409" width="7.375" customWidth="1"/>
    <col min="8410" max="8410" width="5.875" customWidth="1"/>
    <col min="8411" max="8411" width="10.25" customWidth="1"/>
    <col min="8412" max="8412" width="17.625" customWidth="1"/>
    <col min="8413" max="8413" width="4" customWidth="1"/>
    <col min="8418" max="8418" width="41.875" customWidth="1"/>
    <col min="8662" max="8662" width="3.75" customWidth="1"/>
    <col min="8663" max="8663" width="9.875" customWidth="1"/>
    <col min="8664" max="8664" width="58" customWidth="1"/>
    <col min="8665" max="8665" width="7.375" customWidth="1"/>
    <col min="8666" max="8666" width="5.875" customWidth="1"/>
    <col min="8667" max="8667" width="10.25" customWidth="1"/>
    <col min="8668" max="8668" width="17.625" customWidth="1"/>
    <col min="8669" max="8669" width="4" customWidth="1"/>
    <col min="8674" max="8674" width="41.875" customWidth="1"/>
    <col min="8918" max="8918" width="3.75" customWidth="1"/>
    <col min="8919" max="8919" width="9.875" customWidth="1"/>
    <col min="8920" max="8920" width="58" customWidth="1"/>
    <col min="8921" max="8921" width="7.375" customWidth="1"/>
    <col min="8922" max="8922" width="5.875" customWidth="1"/>
    <col min="8923" max="8923" width="10.25" customWidth="1"/>
    <col min="8924" max="8924" width="17.625" customWidth="1"/>
    <col min="8925" max="8925" width="4" customWidth="1"/>
    <col min="8930" max="8930" width="41.875" customWidth="1"/>
    <col min="9174" max="9174" width="3.75" customWidth="1"/>
    <col min="9175" max="9175" width="9.875" customWidth="1"/>
    <col min="9176" max="9176" width="58" customWidth="1"/>
    <col min="9177" max="9177" width="7.375" customWidth="1"/>
    <col min="9178" max="9178" width="5.875" customWidth="1"/>
    <col min="9179" max="9179" width="10.25" customWidth="1"/>
    <col min="9180" max="9180" width="17.625" customWidth="1"/>
    <col min="9181" max="9181" width="4" customWidth="1"/>
    <col min="9186" max="9186" width="41.875" customWidth="1"/>
    <col min="9430" max="9430" width="3.75" customWidth="1"/>
    <col min="9431" max="9431" width="9.875" customWidth="1"/>
    <col min="9432" max="9432" width="58" customWidth="1"/>
    <col min="9433" max="9433" width="7.375" customWidth="1"/>
    <col min="9434" max="9434" width="5.875" customWidth="1"/>
    <col min="9435" max="9435" width="10.25" customWidth="1"/>
    <col min="9436" max="9436" width="17.625" customWidth="1"/>
    <col min="9437" max="9437" width="4" customWidth="1"/>
    <col min="9442" max="9442" width="41.875" customWidth="1"/>
    <col min="9686" max="9686" width="3.75" customWidth="1"/>
    <col min="9687" max="9687" width="9.875" customWidth="1"/>
    <col min="9688" max="9688" width="58" customWidth="1"/>
    <col min="9689" max="9689" width="7.375" customWidth="1"/>
    <col min="9690" max="9690" width="5.875" customWidth="1"/>
    <col min="9691" max="9691" width="10.25" customWidth="1"/>
    <col min="9692" max="9692" width="17.625" customWidth="1"/>
    <col min="9693" max="9693" width="4" customWidth="1"/>
    <col min="9698" max="9698" width="41.875" customWidth="1"/>
    <col min="9942" max="9942" width="3.75" customWidth="1"/>
    <col min="9943" max="9943" width="9.875" customWidth="1"/>
    <col min="9944" max="9944" width="58" customWidth="1"/>
    <col min="9945" max="9945" width="7.375" customWidth="1"/>
    <col min="9946" max="9946" width="5.875" customWidth="1"/>
    <col min="9947" max="9947" width="10.25" customWidth="1"/>
    <col min="9948" max="9948" width="17.625" customWidth="1"/>
    <col min="9949" max="9949" width="4" customWidth="1"/>
    <col min="9954" max="9954" width="41.875" customWidth="1"/>
    <col min="10198" max="10198" width="3.75" customWidth="1"/>
    <col min="10199" max="10199" width="9.875" customWidth="1"/>
    <col min="10200" max="10200" width="58" customWidth="1"/>
    <col min="10201" max="10201" width="7.375" customWidth="1"/>
    <col min="10202" max="10202" width="5.875" customWidth="1"/>
    <col min="10203" max="10203" width="10.25" customWidth="1"/>
    <col min="10204" max="10204" width="17.625" customWidth="1"/>
    <col min="10205" max="10205" width="4" customWidth="1"/>
    <col min="10210" max="10210" width="41.875" customWidth="1"/>
    <col min="10454" max="10454" width="3.75" customWidth="1"/>
    <col min="10455" max="10455" width="9.875" customWidth="1"/>
    <col min="10456" max="10456" width="58" customWidth="1"/>
    <col min="10457" max="10457" width="7.375" customWidth="1"/>
    <col min="10458" max="10458" width="5.875" customWidth="1"/>
    <col min="10459" max="10459" width="10.25" customWidth="1"/>
    <col min="10460" max="10460" width="17.625" customWidth="1"/>
    <col min="10461" max="10461" width="4" customWidth="1"/>
    <col min="10466" max="10466" width="41.875" customWidth="1"/>
    <col min="10710" max="10710" width="3.75" customWidth="1"/>
    <col min="10711" max="10711" width="9.875" customWidth="1"/>
    <col min="10712" max="10712" width="58" customWidth="1"/>
    <col min="10713" max="10713" width="7.375" customWidth="1"/>
    <col min="10714" max="10714" width="5.875" customWidth="1"/>
    <col min="10715" max="10715" width="10.25" customWidth="1"/>
    <col min="10716" max="10716" width="17.625" customWidth="1"/>
    <col min="10717" max="10717" width="4" customWidth="1"/>
    <col min="10722" max="10722" width="41.875" customWidth="1"/>
    <col min="10966" max="10966" width="3.75" customWidth="1"/>
    <col min="10967" max="10967" width="9.875" customWidth="1"/>
    <col min="10968" max="10968" width="58" customWidth="1"/>
    <col min="10969" max="10969" width="7.375" customWidth="1"/>
    <col min="10970" max="10970" width="5.875" customWidth="1"/>
    <col min="10971" max="10971" width="10.25" customWidth="1"/>
    <col min="10972" max="10972" width="17.625" customWidth="1"/>
    <col min="10973" max="10973" width="4" customWidth="1"/>
    <col min="10978" max="10978" width="41.875" customWidth="1"/>
    <col min="11222" max="11222" width="3.75" customWidth="1"/>
    <col min="11223" max="11223" width="9.875" customWidth="1"/>
    <col min="11224" max="11224" width="58" customWidth="1"/>
    <col min="11225" max="11225" width="7.375" customWidth="1"/>
    <col min="11226" max="11226" width="5.875" customWidth="1"/>
    <col min="11227" max="11227" width="10.25" customWidth="1"/>
    <col min="11228" max="11228" width="17.625" customWidth="1"/>
    <col min="11229" max="11229" width="4" customWidth="1"/>
    <col min="11234" max="11234" width="41.875" customWidth="1"/>
    <col min="11478" max="11478" width="3.75" customWidth="1"/>
    <col min="11479" max="11479" width="9.875" customWidth="1"/>
    <col min="11480" max="11480" width="58" customWidth="1"/>
    <col min="11481" max="11481" width="7.375" customWidth="1"/>
    <col min="11482" max="11482" width="5.875" customWidth="1"/>
    <col min="11483" max="11483" width="10.25" customWidth="1"/>
    <col min="11484" max="11484" width="17.625" customWidth="1"/>
    <col min="11485" max="11485" width="4" customWidth="1"/>
    <col min="11490" max="11490" width="41.875" customWidth="1"/>
    <col min="11734" max="11734" width="3.75" customWidth="1"/>
    <col min="11735" max="11735" width="9.875" customWidth="1"/>
    <col min="11736" max="11736" width="58" customWidth="1"/>
    <col min="11737" max="11737" width="7.375" customWidth="1"/>
    <col min="11738" max="11738" width="5.875" customWidth="1"/>
    <col min="11739" max="11739" width="10.25" customWidth="1"/>
    <col min="11740" max="11740" width="17.625" customWidth="1"/>
    <col min="11741" max="11741" width="4" customWidth="1"/>
    <col min="11746" max="11746" width="41.875" customWidth="1"/>
    <col min="11990" max="11990" width="3.75" customWidth="1"/>
    <col min="11991" max="11991" width="9.875" customWidth="1"/>
    <col min="11992" max="11992" width="58" customWidth="1"/>
    <col min="11993" max="11993" width="7.375" customWidth="1"/>
    <col min="11994" max="11994" width="5.875" customWidth="1"/>
    <col min="11995" max="11995" width="10.25" customWidth="1"/>
    <col min="11996" max="11996" width="17.625" customWidth="1"/>
    <col min="11997" max="11997" width="4" customWidth="1"/>
    <col min="12002" max="12002" width="41.875" customWidth="1"/>
    <col min="12246" max="12246" width="3.75" customWidth="1"/>
    <col min="12247" max="12247" width="9.875" customWidth="1"/>
    <col min="12248" max="12248" width="58" customWidth="1"/>
    <col min="12249" max="12249" width="7.375" customWidth="1"/>
    <col min="12250" max="12250" width="5.875" customWidth="1"/>
    <col min="12251" max="12251" width="10.25" customWidth="1"/>
    <col min="12252" max="12252" width="17.625" customWidth="1"/>
    <col min="12253" max="12253" width="4" customWidth="1"/>
    <col min="12258" max="12258" width="41.875" customWidth="1"/>
    <col min="12502" max="12502" width="3.75" customWidth="1"/>
    <col min="12503" max="12503" width="9.875" customWidth="1"/>
    <col min="12504" max="12504" width="58" customWidth="1"/>
    <col min="12505" max="12505" width="7.375" customWidth="1"/>
    <col min="12506" max="12506" width="5.875" customWidth="1"/>
    <col min="12507" max="12507" width="10.25" customWidth="1"/>
    <col min="12508" max="12508" width="17.625" customWidth="1"/>
    <col min="12509" max="12509" width="4" customWidth="1"/>
    <col min="12514" max="12514" width="41.875" customWidth="1"/>
    <col min="12758" max="12758" width="3.75" customWidth="1"/>
    <col min="12759" max="12759" width="9.875" customWidth="1"/>
    <col min="12760" max="12760" width="58" customWidth="1"/>
    <col min="12761" max="12761" width="7.375" customWidth="1"/>
    <col min="12762" max="12762" width="5.875" customWidth="1"/>
    <col min="12763" max="12763" width="10.25" customWidth="1"/>
    <col min="12764" max="12764" width="17.625" customWidth="1"/>
    <col min="12765" max="12765" width="4" customWidth="1"/>
    <col min="12770" max="12770" width="41.875" customWidth="1"/>
    <col min="13014" max="13014" width="3.75" customWidth="1"/>
    <col min="13015" max="13015" width="9.875" customWidth="1"/>
    <col min="13016" max="13016" width="58" customWidth="1"/>
    <col min="13017" max="13017" width="7.375" customWidth="1"/>
    <col min="13018" max="13018" width="5.875" customWidth="1"/>
    <col min="13019" max="13019" width="10.25" customWidth="1"/>
    <col min="13020" max="13020" width="17.625" customWidth="1"/>
    <col min="13021" max="13021" width="4" customWidth="1"/>
    <col min="13026" max="13026" width="41.875" customWidth="1"/>
    <col min="13270" max="13270" width="3.75" customWidth="1"/>
    <col min="13271" max="13271" width="9.875" customWidth="1"/>
    <col min="13272" max="13272" width="58" customWidth="1"/>
    <col min="13273" max="13273" width="7.375" customWidth="1"/>
    <col min="13274" max="13274" width="5.875" customWidth="1"/>
    <col min="13275" max="13275" width="10.25" customWidth="1"/>
    <col min="13276" max="13276" width="17.625" customWidth="1"/>
    <col min="13277" max="13277" width="4" customWidth="1"/>
    <col min="13282" max="13282" width="41.875" customWidth="1"/>
    <col min="13526" max="13526" width="3.75" customWidth="1"/>
    <col min="13527" max="13527" width="9.875" customWidth="1"/>
    <col min="13528" max="13528" width="58" customWidth="1"/>
    <col min="13529" max="13529" width="7.375" customWidth="1"/>
    <col min="13530" max="13530" width="5.875" customWidth="1"/>
    <col min="13531" max="13531" width="10.25" customWidth="1"/>
    <col min="13532" max="13532" width="17.625" customWidth="1"/>
    <col min="13533" max="13533" width="4" customWidth="1"/>
    <col min="13538" max="13538" width="41.875" customWidth="1"/>
    <col min="13782" max="13782" width="3.75" customWidth="1"/>
    <col min="13783" max="13783" width="9.875" customWidth="1"/>
    <col min="13784" max="13784" width="58" customWidth="1"/>
    <col min="13785" max="13785" width="7.375" customWidth="1"/>
    <col min="13786" max="13786" width="5.875" customWidth="1"/>
    <col min="13787" max="13787" width="10.25" customWidth="1"/>
    <col min="13788" max="13788" width="17.625" customWidth="1"/>
    <col min="13789" max="13789" width="4" customWidth="1"/>
    <col min="13794" max="13794" width="41.875" customWidth="1"/>
    <col min="14038" max="14038" width="3.75" customWidth="1"/>
    <col min="14039" max="14039" width="9.875" customWidth="1"/>
    <col min="14040" max="14040" width="58" customWidth="1"/>
    <col min="14041" max="14041" width="7.375" customWidth="1"/>
    <col min="14042" max="14042" width="5.875" customWidth="1"/>
    <col min="14043" max="14043" width="10.25" customWidth="1"/>
    <col min="14044" max="14044" width="17.625" customWidth="1"/>
    <col min="14045" max="14045" width="4" customWidth="1"/>
    <col min="14050" max="14050" width="41.875" customWidth="1"/>
    <col min="14294" max="14294" width="3.75" customWidth="1"/>
    <col min="14295" max="14295" width="9.875" customWidth="1"/>
    <col min="14296" max="14296" width="58" customWidth="1"/>
    <col min="14297" max="14297" width="7.375" customWidth="1"/>
    <col min="14298" max="14298" width="5.875" customWidth="1"/>
    <col min="14299" max="14299" width="10.25" customWidth="1"/>
    <col min="14300" max="14300" width="17.625" customWidth="1"/>
    <col min="14301" max="14301" width="4" customWidth="1"/>
    <col min="14306" max="14306" width="41.875" customWidth="1"/>
    <col min="14550" max="14550" width="3.75" customWidth="1"/>
    <col min="14551" max="14551" width="9.875" customWidth="1"/>
    <col min="14552" max="14552" width="58" customWidth="1"/>
    <col min="14553" max="14553" width="7.375" customWidth="1"/>
    <col min="14554" max="14554" width="5.875" customWidth="1"/>
    <col min="14555" max="14555" width="10.25" customWidth="1"/>
    <col min="14556" max="14556" width="17.625" customWidth="1"/>
    <col min="14557" max="14557" width="4" customWidth="1"/>
    <col min="14562" max="14562" width="41.875" customWidth="1"/>
    <col min="14806" max="14806" width="3.75" customWidth="1"/>
    <col min="14807" max="14807" width="9.875" customWidth="1"/>
    <col min="14808" max="14808" width="58" customWidth="1"/>
    <col min="14809" max="14809" width="7.375" customWidth="1"/>
    <col min="14810" max="14810" width="5.875" customWidth="1"/>
    <col min="14811" max="14811" width="10.25" customWidth="1"/>
    <col min="14812" max="14812" width="17.625" customWidth="1"/>
    <col min="14813" max="14813" width="4" customWidth="1"/>
    <col min="14818" max="14818" width="41.875" customWidth="1"/>
    <col min="15062" max="15062" width="3.75" customWidth="1"/>
    <col min="15063" max="15063" width="9.875" customWidth="1"/>
    <col min="15064" max="15064" width="58" customWidth="1"/>
    <col min="15065" max="15065" width="7.375" customWidth="1"/>
    <col min="15066" max="15066" width="5.875" customWidth="1"/>
    <col min="15067" max="15067" width="10.25" customWidth="1"/>
    <col min="15068" max="15068" width="17.625" customWidth="1"/>
    <col min="15069" max="15069" width="4" customWidth="1"/>
    <col min="15074" max="15074" width="41.875" customWidth="1"/>
    <col min="15318" max="15318" width="3.75" customWidth="1"/>
    <col min="15319" max="15319" width="9.875" customWidth="1"/>
    <col min="15320" max="15320" width="58" customWidth="1"/>
    <col min="15321" max="15321" width="7.375" customWidth="1"/>
    <col min="15322" max="15322" width="5.875" customWidth="1"/>
    <col min="15323" max="15323" width="10.25" customWidth="1"/>
    <col min="15324" max="15324" width="17.625" customWidth="1"/>
    <col min="15325" max="15325" width="4" customWidth="1"/>
    <col min="15330" max="15330" width="41.875" customWidth="1"/>
    <col min="15574" max="15574" width="3.75" customWidth="1"/>
    <col min="15575" max="15575" width="9.875" customWidth="1"/>
    <col min="15576" max="15576" width="58" customWidth="1"/>
    <col min="15577" max="15577" width="7.375" customWidth="1"/>
    <col min="15578" max="15578" width="5.875" customWidth="1"/>
    <col min="15579" max="15579" width="10.25" customWidth="1"/>
    <col min="15580" max="15580" width="17.625" customWidth="1"/>
    <col min="15581" max="15581" width="4" customWidth="1"/>
    <col min="15586" max="15586" width="41.875" customWidth="1"/>
    <col min="15830" max="15830" width="3.75" customWidth="1"/>
    <col min="15831" max="15831" width="9.875" customWidth="1"/>
    <col min="15832" max="15832" width="58" customWidth="1"/>
    <col min="15833" max="15833" width="7.375" customWidth="1"/>
    <col min="15834" max="15834" width="5.875" customWidth="1"/>
    <col min="15835" max="15835" width="10.25" customWidth="1"/>
    <col min="15836" max="15836" width="17.625" customWidth="1"/>
    <col min="15837" max="15837" width="4" customWidth="1"/>
    <col min="15842" max="15842" width="41.875" customWidth="1"/>
    <col min="16086" max="16086" width="3.75" customWidth="1"/>
    <col min="16087" max="16087" width="9.875" customWidth="1"/>
    <col min="16088" max="16088" width="58" customWidth="1"/>
    <col min="16089" max="16089" width="7.375" customWidth="1"/>
    <col min="16090" max="16090" width="5.875" customWidth="1"/>
    <col min="16091" max="16091" width="10.25" customWidth="1"/>
    <col min="16092" max="16092" width="17.625" customWidth="1"/>
    <col min="16093" max="16093" width="4" customWidth="1"/>
    <col min="16098" max="16098" width="41.875" customWidth="1"/>
  </cols>
  <sheetData>
    <row r="1" spans="1:11" s="1" customFormat="1" ht="29.25" customHeight="1">
      <c r="A1" s="193" t="s">
        <v>0</v>
      </c>
      <c r="B1" s="194"/>
      <c r="C1" s="194"/>
      <c r="D1" s="194"/>
      <c r="E1" s="194"/>
      <c r="F1" s="194"/>
      <c r="G1" s="195"/>
      <c r="J1" s="105"/>
      <c r="K1" s="105"/>
    </row>
    <row r="2" spans="1:11" s="1" customFormat="1" ht="27.75" customHeight="1">
      <c r="A2" s="226" t="s">
        <v>406</v>
      </c>
      <c r="B2" s="227"/>
      <c r="C2" s="227"/>
      <c r="D2" s="227"/>
      <c r="E2" s="227"/>
      <c r="F2" s="227"/>
      <c r="G2" s="228"/>
      <c r="J2" s="105"/>
      <c r="K2" s="105"/>
    </row>
    <row r="3" spans="1:11" s="1" customFormat="1" ht="51.75" customHeight="1" thickBot="1">
      <c r="A3" s="208" t="s">
        <v>272</v>
      </c>
      <c r="B3" s="209"/>
      <c r="C3" s="209"/>
      <c r="D3" s="209"/>
      <c r="E3" s="209"/>
      <c r="F3" s="209"/>
      <c r="G3" s="210"/>
      <c r="J3" s="105"/>
      <c r="K3" s="105"/>
    </row>
    <row r="4" spans="1:11" s="1" customFormat="1" ht="23.25" customHeight="1" thickBot="1">
      <c r="A4" s="2"/>
      <c r="B4" s="3"/>
      <c r="C4" s="4"/>
      <c r="D4" s="5"/>
      <c r="E4" s="6"/>
      <c r="F4" s="7"/>
      <c r="G4" s="7"/>
      <c r="J4" s="105"/>
      <c r="K4" s="105"/>
    </row>
    <row r="5" spans="1:11" s="9" customFormat="1" ht="31.5">
      <c r="A5" s="196" t="s">
        <v>1</v>
      </c>
      <c r="B5" s="8" t="s">
        <v>2</v>
      </c>
      <c r="C5" s="198" t="s">
        <v>3</v>
      </c>
      <c r="D5" s="196" t="s">
        <v>4</v>
      </c>
      <c r="E5" s="196" t="s">
        <v>5</v>
      </c>
      <c r="F5" s="200" t="s">
        <v>6</v>
      </c>
      <c r="G5" s="200" t="s">
        <v>7</v>
      </c>
      <c r="J5" s="122"/>
      <c r="K5" s="122"/>
    </row>
    <row r="6" spans="1:11" s="9" customFormat="1" ht="15" customHeight="1" thickBot="1">
      <c r="A6" s="197"/>
      <c r="B6" s="10" t="s">
        <v>8</v>
      </c>
      <c r="C6" s="199"/>
      <c r="D6" s="197"/>
      <c r="E6" s="197"/>
      <c r="F6" s="201"/>
      <c r="G6" s="201"/>
      <c r="J6" s="122"/>
      <c r="K6" s="122"/>
    </row>
    <row r="7" spans="1:11" s="13" customFormat="1" ht="15.75" thickBot="1">
      <c r="A7" s="11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J7" s="123"/>
      <c r="K7" s="123"/>
    </row>
    <row r="8" spans="1:11" s="26" customFormat="1" ht="24" customHeight="1">
      <c r="A8" s="174" t="s">
        <v>9</v>
      </c>
      <c r="B8" s="31"/>
      <c r="C8" s="217" t="s">
        <v>10</v>
      </c>
      <c r="D8" s="218"/>
      <c r="E8" s="218"/>
      <c r="F8" s="218"/>
      <c r="G8" s="219"/>
      <c r="J8" s="118"/>
      <c r="K8" s="118"/>
    </row>
    <row r="9" spans="1:11" ht="30.75" customHeight="1">
      <c r="A9" s="14">
        <v>1</v>
      </c>
      <c r="B9" s="15" t="s">
        <v>11</v>
      </c>
      <c r="C9" s="16" t="s">
        <v>12</v>
      </c>
      <c r="D9" s="125">
        <v>0.79400000000000004</v>
      </c>
      <c r="E9" s="17" t="s">
        <v>13</v>
      </c>
      <c r="F9" s="113"/>
      <c r="G9" s="108" t="str">
        <f t="shared" ref="G9" si="0">IF(ROUND(D9*F9,2)=0," ",ROUND(D9*F9,2))</f>
        <v xml:space="preserve"> </v>
      </c>
    </row>
    <row r="10" spans="1:11" ht="33" customHeight="1">
      <c r="A10" s="14">
        <v>2</v>
      </c>
      <c r="B10" s="15" t="s">
        <v>79</v>
      </c>
      <c r="C10" s="16" t="s">
        <v>93</v>
      </c>
      <c r="D10" s="166">
        <f>350*2*3</f>
        <v>2100</v>
      </c>
      <c r="E10" s="17" t="s">
        <v>15</v>
      </c>
      <c r="F10" s="113"/>
      <c r="G10" s="108" t="str">
        <f t="shared" ref="G10:G16" si="1">IF(ROUND(D10*F10,2)=0," ",ROUND(D10*F10,2))</f>
        <v xml:space="preserve"> </v>
      </c>
    </row>
    <row r="11" spans="1:11" ht="40.5" customHeight="1">
      <c r="A11" s="14">
        <v>3</v>
      </c>
      <c r="B11" s="15"/>
      <c r="C11" s="16" t="s">
        <v>391</v>
      </c>
      <c r="D11" s="166">
        <v>4</v>
      </c>
      <c r="E11" s="17" t="s">
        <v>31</v>
      </c>
      <c r="F11" s="113"/>
      <c r="G11" s="108" t="str">
        <f t="shared" si="1"/>
        <v xml:space="preserve"> </v>
      </c>
    </row>
    <row r="12" spans="1:11" ht="38.25" customHeight="1">
      <c r="A12" s="14">
        <v>4</v>
      </c>
      <c r="B12" s="15"/>
      <c r="C12" s="16" t="s">
        <v>390</v>
      </c>
      <c r="D12" s="166">
        <v>2</v>
      </c>
      <c r="E12" s="17" t="s">
        <v>31</v>
      </c>
      <c r="F12" s="113"/>
      <c r="G12" s="108" t="str">
        <f t="shared" si="1"/>
        <v xml:space="preserve"> </v>
      </c>
    </row>
    <row r="13" spans="1:11" ht="38.25" customHeight="1">
      <c r="A13" s="14">
        <v>5</v>
      </c>
      <c r="B13" s="16"/>
      <c r="C13" s="16" t="s">
        <v>389</v>
      </c>
      <c r="D13" s="166">
        <v>1</v>
      </c>
      <c r="E13" s="17" t="s">
        <v>31</v>
      </c>
      <c r="F13" s="113"/>
      <c r="G13" s="108" t="str">
        <f t="shared" si="1"/>
        <v xml:space="preserve"> </v>
      </c>
    </row>
    <row r="14" spans="1:11" ht="29.25" customHeight="1">
      <c r="A14" s="14">
        <v>6</v>
      </c>
      <c r="B14" s="15" t="s">
        <v>14</v>
      </c>
      <c r="C14" s="16" t="s">
        <v>191</v>
      </c>
      <c r="D14" s="166">
        <f>2*4*790</f>
        <v>6320</v>
      </c>
      <c r="E14" s="17" t="s">
        <v>15</v>
      </c>
      <c r="F14" s="113"/>
      <c r="G14" s="108" t="str">
        <f t="shared" si="1"/>
        <v xml:space="preserve"> </v>
      </c>
      <c r="J14"/>
      <c r="K14"/>
    </row>
    <row r="15" spans="1:11" ht="33.75" customHeight="1">
      <c r="A15" s="14">
        <v>7</v>
      </c>
      <c r="B15" s="18" t="s">
        <v>19</v>
      </c>
      <c r="C15" s="16" t="s">
        <v>20</v>
      </c>
      <c r="D15" s="125">
        <v>1.9</v>
      </c>
      <c r="E15" s="17" t="s">
        <v>18</v>
      </c>
      <c r="F15" s="113"/>
      <c r="G15" s="108" t="str">
        <f t="shared" si="1"/>
        <v xml:space="preserve"> </v>
      </c>
    </row>
    <row r="16" spans="1:11" ht="30" customHeight="1">
      <c r="A16" s="14">
        <v>8</v>
      </c>
      <c r="B16" s="16"/>
      <c r="C16" s="16" t="s">
        <v>21</v>
      </c>
      <c r="D16" s="125">
        <v>5.7</v>
      </c>
      <c r="E16" s="17" t="s">
        <v>18</v>
      </c>
      <c r="F16" s="113"/>
      <c r="G16" s="108" t="str">
        <f t="shared" si="1"/>
        <v xml:space="preserve"> </v>
      </c>
    </row>
    <row r="17" spans="1:11" ht="30" customHeight="1">
      <c r="A17" s="20"/>
      <c r="B17" s="21"/>
      <c r="C17" s="21"/>
      <c r="D17" s="22"/>
      <c r="E17" s="22"/>
      <c r="F17" s="19" t="s">
        <v>22</v>
      </c>
      <c r="G17" s="109" t="str">
        <f>IF(SUM(G9:G16)=0,"",SUM(G9:G16))</f>
        <v/>
      </c>
    </row>
    <row r="18" spans="1:11" ht="30" customHeight="1">
      <c r="A18" s="175" t="s">
        <v>23</v>
      </c>
      <c r="B18" s="30"/>
      <c r="C18" s="223" t="s">
        <v>36</v>
      </c>
      <c r="D18" s="224"/>
      <c r="E18" s="224"/>
      <c r="F18" s="224"/>
      <c r="G18" s="225"/>
    </row>
    <row r="19" spans="1:11" ht="27.75" customHeight="1">
      <c r="A19" s="14">
        <v>9</v>
      </c>
      <c r="B19" s="18" t="s">
        <v>37</v>
      </c>
      <c r="C19" s="16" t="s">
        <v>325</v>
      </c>
      <c r="D19" s="126">
        <f>ROUND(1846.9-152.2+D36*0.35,1)</f>
        <v>1807.2</v>
      </c>
      <c r="E19" s="17" t="s">
        <v>18</v>
      </c>
      <c r="F19" s="113"/>
      <c r="G19" s="108" t="str">
        <f t="shared" ref="G19:G22" si="2">IF(ROUND(D19*F19,2)=0," ",ROUND(D19*F19,2))</f>
        <v xml:space="preserve"> </v>
      </c>
    </row>
    <row r="20" spans="1:11" ht="27.75" customHeight="1">
      <c r="A20" s="14">
        <v>10</v>
      </c>
      <c r="B20" s="16"/>
      <c r="C20" s="16" t="s">
        <v>326</v>
      </c>
      <c r="D20" s="126">
        <v>152.19999999999999</v>
      </c>
      <c r="E20" s="17" t="s">
        <v>18</v>
      </c>
      <c r="F20" s="113"/>
      <c r="G20" s="108" t="str">
        <f t="shared" si="2"/>
        <v xml:space="preserve"> </v>
      </c>
    </row>
    <row r="21" spans="1:11" ht="27.75" customHeight="1">
      <c r="A21" s="14">
        <v>11</v>
      </c>
      <c r="B21" s="18" t="s">
        <v>38</v>
      </c>
      <c r="C21" s="16" t="s">
        <v>75</v>
      </c>
      <c r="D21" s="126">
        <v>152.19999999999999</v>
      </c>
      <c r="E21" s="17" t="s">
        <v>18</v>
      </c>
      <c r="F21" s="113"/>
      <c r="G21" s="108" t="str">
        <f t="shared" si="2"/>
        <v xml:space="preserve"> </v>
      </c>
    </row>
    <row r="22" spans="1:11" ht="30" customHeight="1">
      <c r="A22" s="14">
        <v>12</v>
      </c>
      <c r="B22" s="16"/>
      <c r="C22" s="16" t="s">
        <v>39</v>
      </c>
      <c r="D22" s="126">
        <v>152.19999999999999</v>
      </c>
      <c r="E22" s="17" t="s">
        <v>18</v>
      </c>
      <c r="F22" s="113"/>
      <c r="G22" s="108" t="str">
        <f t="shared" si="2"/>
        <v xml:space="preserve"> </v>
      </c>
    </row>
    <row r="23" spans="1:11" ht="30.75" customHeight="1">
      <c r="A23" s="20"/>
      <c r="B23" s="21"/>
      <c r="C23" s="21"/>
      <c r="D23" s="22"/>
      <c r="E23" s="22"/>
      <c r="F23" s="19" t="s">
        <v>22</v>
      </c>
      <c r="G23" s="109" t="str">
        <f>IF(SUM(G19:G22)=0,"",SUM(G19:G22))</f>
        <v/>
      </c>
    </row>
    <row r="24" spans="1:11" ht="30.75" customHeight="1">
      <c r="A24" s="175" t="s">
        <v>28</v>
      </c>
      <c r="B24" s="30"/>
      <c r="C24" s="223" t="s">
        <v>95</v>
      </c>
      <c r="D24" s="224"/>
      <c r="E24" s="224"/>
      <c r="F24" s="224"/>
      <c r="G24" s="225"/>
    </row>
    <row r="25" spans="1:11" ht="30" customHeight="1">
      <c r="A25" s="14">
        <v>13</v>
      </c>
      <c r="B25" s="18" t="s">
        <v>25</v>
      </c>
      <c r="C25" s="16" t="s">
        <v>80</v>
      </c>
      <c r="D25" s="126">
        <v>165.5</v>
      </c>
      <c r="E25" s="17" t="s">
        <v>30</v>
      </c>
      <c r="F25" s="113"/>
      <c r="G25" s="108" t="str">
        <f t="shared" ref="G25:G33" si="3">IF(ROUND(D25*F25,2)=0," ",ROUND(D25*F25,2))</f>
        <v xml:space="preserve"> </v>
      </c>
    </row>
    <row r="26" spans="1:11" ht="47.25" customHeight="1">
      <c r="A26" s="14">
        <v>14</v>
      </c>
      <c r="B26" s="16"/>
      <c r="C26" s="16" t="s">
        <v>392</v>
      </c>
      <c r="D26" s="126">
        <f>ROUND(D27*1.1*1+D28*2,1)</f>
        <v>234.1</v>
      </c>
      <c r="E26" s="17" t="s">
        <v>18</v>
      </c>
      <c r="F26" s="113"/>
      <c r="G26" s="108" t="str">
        <f t="shared" si="3"/>
        <v xml:space="preserve"> </v>
      </c>
    </row>
    <row r="27" spans="1:11" ht="42.75" customHeight="1">
      <c r="A27" s="14">
        <v>15</v>
      </c>
      <c r="B27" s="18"/>
      <c r="C27" s="16" t="s">
        <v>404</v>
      </c>
      <c r="D27" s="126">
        <f>113+52.5</f>
        <v>165.5</v>
      </c>
      <c r="E27" s="17" t="s">
        <v>30</v>
      </c>
      <c r="F27" s="113"/>
      <c r="G27" s="108" t="str">
        <f t="shared" si="3"/>
        <v xml:space="preserve"> </v>
      </c>
      <c r="K27" s="124"/>
    </row>
    <row r="28" spans="1:11" ht="31.5" customHeight="1">
      <c r="A28" s="14">
        <v>16</v>
      </c>
      <c r="B28" s="23"/>
      <c r="C28" s="16" t="s">
        <v>319</v>
      </c>
      <c r="D28" s="126">
        <f>14+12</f>
        <v>26</v>
      </c>
      <c r="E28" s="17" t="s">
        <v>31</v>
      </c>
      <c r="F28" s="113"/>
      <c r="G28" s="108" t="str">
        <f t="shared" si="3"/>
        <v xml:space="preserve"> </v>
      </c>
      <c r="K28" s="124"/>
    </row>
    <row r="29" spans="1:11" ht="31.5" customHeight="1">
      <c r="A29" s="14">
        <v>17</v>
      </c>
      <c r="B29" s="23"/>
      <c r="C29" s="16" t="s">
        <v>420</v>
      </c>
      <c r="D29" s="126">
        <f>165.5+117</f>
        <v>282.5</v>
      </c>
      <c r="E29" s="17" t="s">
        <v>30</v>
      </c>
      <c r="F29" s="113"/>
      <c r="G29" s="108" t="str">
        <f t="shared" si="3"/>
        <v xml:space="preserve"> </v>
      </c>
      <c r="K29" s="124"/>
    </row>
    <row r="30" spans="1:11" ht="30" customHeight="1">
      <c r="A30" s="14">
        <v>18</v>
      </c>
      <c r="B30" s="23"/>
      <c r="C30" s="16" t="s">
        <v>405</v>
      </c>
      <c r="D30" s="126">
        <f>D28*2</f>
        <v>52</v>
      </c>
      <c r="E30" s="17" t="s">
        <v>30</v>
      </c>
      <c r="F30" s="113"/>
      <c r="G30" s="108" t="str">
        <f t="shared" si="3"/>
        <v xml:space="preserve"> </v>
      </c>
    </row>
    <row r="31" spans="1:11" ht="35.25" customHeight="1">
      <c r="A31" s="14">
        <v>19</v>
      </c>
      <c r="B31" s="16"/>
      <c r="C31" s="16" t="s">
        <v>324</v>
      </c>
      <c r="D31" s="126">
        <f>ROUND(D26-D33-D27*3.14*0.11*0.11,1)</f>
        <v>212.9</v>
      </c>
      <c r="E31" s="17" t="s">
        <v>18</v>
      </c>
      <c r="F31" s="113"/>
      <c r="G31" s="108" t="str">
        <f t="shared" si="3"/>
        <v xml:space="preserve"> </v>
      </c>
    </row>
    <row r="32" spans="1:11" ht="43.5" customHeight="1">
      <c r="A32" s="14">
        <v>20</v>
      </c>
      <c r="B32" s="16"/>
      <c r="C32" s="16" t="s">
        <v>323</v>
      </c>
      <c r="D32" s="126">
        <f>D31</f>
        <v>212.9</v>
      </c>
      <c r="E32" s="17" t="s">
        <v>18</v>
      </c>
      <c r="F32" s="113"/>
      <c r="G32" s="108" t="str">
        <f t="shared" si="3"/>
        <v xml:space="preserve"> </v>
      </c>
    </row>
    <row r="33" spans="1:7" ht="33" customHeight="1">
      <c r="A33" s="14">
        <v>21</v>
      </c>
      <c r="B33" s="16"/>
      <c r="C33" s="16" t="s">
        <v>27</v>
      </c>
      <c r="D33" s="126">
        <f>ROUND(D27*0.15*0.6,1)</f>
        <v>14.9</v>
      </c>
      <c r="E33" s="17" t="s">
        <v>18</v>
      </c>
      <c r="F33" s="113"/>
      <c r="G33" s="108" t="str">
        <f t="shared" si="3"/>
        <v xml:space="preserve"> </v>
      </c>
    </row>
    <row r="34" spans="1:7" ht="30.75" customHeight="1">
      <c r="A34" s="20"/>
      <c r="B34" s="21"/>
      <c r="C34" s="21"/>
      <c r="D34" s="22"/>
      <c r="E34" s="22"/>
      <c r="F34" s="19" t="s">
        <v>22</v>
      </c>
      <c r="G34" s="109" t="str">
        <f>IF(SUM(G25:G33)=0,"",SUM(G25:G33))</f>
        <v/>
      </c>
    </row>
    <row r="35" spans="1:7" ht="30.75" customHeight="1">
      <c r="A35" s="175" t="s">
        <v>35</v>
      </c>
      <c r="B35" s="30"/>
      <c r="C35" s="220" t="s">
        <v>41</v>
      </c>
      <c r="D35" s="221"/>
      <c r="E35" s="221"/>
      <c r="F35" s="221"/>
      <c r="G35" s="222"/>
    </row>
    <row r="36" spans="1:7" ht="33" customHeight="1">
      <c r="A36" s="14">
        <v>22</v>
      </c>
      <c r="B36" s="18" t="s">
        <v>42</v>
      </c>
      <c r="C36" s="16" t="s">
        <v>274</v>
      </c>
      <c r="D36" s="126">
        <f>76.3+245</f>
        <v>321.3</v>
      </c>
      <c r="E36" s="17" t="s">
        <v>15</v>
      </c>
      <c r="F36" s="113"/>
      <c r="G36" s="108" t="str">
        <f t="shared" ref="G36:G39" si="4">IF(ROUND(D36*F36,2)=0," ",ROUND(D36*F36,2))</f>
        <v xml:space="preserve"> </v>
      </c>
    </row>
    <row r="37" spans="1:7" ht="27" customHeight="1">
      <c r="A37" s="14">
        <v>23</v>
      </c>
      <c r="B37" s="16"/>
      <c r="C37" s="16" t="s">
        <v>43</v>
      </c>
      <c r="D37" s="126">
        <f>D45+D38+200</f>
        <v>6671.5</v>
      </c>
      <c r="E37" s="17" t="s">
        <v>15</v>
      </c>
      <c r="F37" s="113"/>
      <c r="G37" s="108" t="str">
        <f t="shared" si="4"/>
        <v xml:space="preserve"> </v>
      </c>
    </row>
    <row r="38" spans="1:7" ht="31.5" customHeight="1">
      <c r="A38" s="14">
        <v>24</v>
      </c>
      <c r="B38" s="15" t="s">
        <v>44</v>
      </c>
      <c r="C38" s="16" t="s">
        <v>76</v>
      </c>
      <c r="D38" s="126">
        <v>5279</v>
      </c>
      <c r="E38" s="17" t="s">
        <v>15</v>
      </c>
      <c r="F38" s="113"/>
      <c r="G38" s="108" t="str">
        <f t="shared" si="4"/>
        <v xml:space="preserve"> </v>
      </c>
    </row>
    <row r="39" spans="1:7" ht="30" customHeight="1">
      <c r="A39" s="14">
        <v>25</v>
      </c>
      <c r="B39" s="15"/>
      <c r="C39" s="16" t="s">
        <v>62</v>
      </c>
      <c r="D39" s="126">
        <f>D36</f>
        <v>321.3</v>
      </c>
      <c r="E39" s="17" t="s">
        <v>15</v>
      </c>
      <c r="F39" s="113"/>
      <c r="G39" s="108" t="str">
        <f t="shared" si="4"/>
        <v xml:space="preserve"> </v>
      </c>
    </row>
    <row r="40" spans="1:7" ht="30.75" customHeight="1">
      <c r="A40" s="20"/>
      <c r="B40" s="21"/>
      <c r="C40" s="21"/>
      <c r="D40" s="22"/>
      <c r="E40" s="22"/>
      <c r="F40" s="19" t="s">
        <v>22</v>
      </c>
      <c r="G40" s="109" t="str">
        <f>IF(SUM(G36:G39)=0,"",SUM(G36:G39))</f>
        <v/>
      </c>
    </row>
    <row r="41" spans="1:7" ht="30.75" customHeight="1">
      <c r="A41" s="175" t="s">
        <v>40</v>
      </c>
      <c r="B41" s="30"/>
      <c r="C41" s="223" t="s">
        <v>47</v>
      </c>
      <c r="D41" s="224"/>
      <c r="E41" s="224"/>
      <c r="F41" s="224"/>
      <c r="G41" s="225"/>
    </row>
    <row r="42" spans="1:7" ht="35.25" customHeight="1">
      <c r="A42" s="14">
        <v>26</v>
      </c>
      <c r="B42" s="15" t="s">
        <v>78</v>
      </c>
      <c r="C42" s="16" t="s">
        <v>82</v>
      </c>
      <c r="D42" s="126">
        <v>5279</v>
      </c>
      <c r="E42" s="17" t="s">
        <v>15</v>
      </c>
      <c r="F42" s="113"/>
      <c r="G42" s="108" t="str">
        <f t="shared" ref="G42:G45" si="5">IF(ROUND(D42*F42,2)=0," ",ROUND(D42*F42,2))</f>
        <v xml:space="preserve"> </v>
      </c>
    </row>
    <row r="43" spans="1:7" ht="35.25" customHeight="1">
      <c r="A43" s="14">
        <v>27</v>
      </c>
      <c r="B43" s="15" t="s">
        <v>77</v>
      </c>
      <c r="C43" s="16" t="s">
        <v>81</v>
      </c>
      <c r="D43" s="126">
        <v>5279</v>
      </c>
      <c r="E43" s="17" t="s">
        <v>15</v>
      </c>
      <c r="F43" s="113"/>
      <c r="G43" s="108" t="str">
        <f t="shared" si="5"/>
        <v xml:space="preserve"> </v>
      </c>
    </row>
    <row r="44" spans="1:7" ht="35.25" customHeight="1">
      <c r="A44" s="14">
        <v>28</v>
      </c>
      <c r="B44" s="15" t="s">
        <v>48</v>
      </c>
      <c r="C44" s="16" t="s">
        <v>58</v>
      </c>
      <c r="D44" s="126">
        <v>76.3</v>
      </c>
      <c r="E44" s="17" t="s">
        <v>15</v>
      </c>
      <c r="F44" s="113"/>
      <c r="G44" s="108" t="str">
        <f t="shared" si="5"/>
        <v xml:space="preserve"> </v>
      </c>
    </row>
    <row r="45" spans="1:7" ht="34.5" customHeight="1">
      <c r="A45" s="14">
        <v>29</v>
      </c>
      <c r="B45" s="16"/>
      <c r="C45" s="16" t="s">
        <v>320</v>
      </c>
      <c r="D45" s="126">
        <v>1192.5</v>
      </c>
      <c r="E45" s="17" t="s">
        <v>15</v>
      </c>
      <c r="F45" s="113"/>
      <c r="G45" s="108" t="str">
        <f t="shared" si="5"/>
        <v xml:space="preserve"> </v>
      </c>
    </row>
    <row r="46" spans="1:7" ht="30.75" customHeight="1">
      <c r="A46" s="20"/>
      <c r="B46" s="21"/>
      <c r="C46" s="21"/>
      <c r="D46" s="22"/>
      <c r="E46" s="22"/>
      <c r="F46" s="19" t="s">
        <v>22</v>
      </c>
      <c r="G46" s="109" t="str">
        <f>IF(SUM(G42:G45)=0,"",SUM(G42:G45))</f>
        <v/>
      </c>
    </row>
    <row r="47" spans="1:7" ht="30.75" customHeight="1">
      <c r="A47" s="175" t="s">
        <v>46</v>
      </c>
      <c r="B47" s="30"/>
      <c r="C47" s="223" t="s">
        <v>49</v>
      </c>
      <c r="D47" s="224"/>
      <c r="E47" s="224"/>
      <c r="F47" s="224"/>
      <c r="G47" s="225"/>
    </row>
    <row r="48" spans="1:7" ht="34.5" customHeight="1">
      <c r="A48" s="14">
        <v>30</v>
      </c>
      <c r="B48" s="17" t="s">
        <v>50</v>
      </c>
      <c r="C48" s="16" t="s">
        <v>60</v>
      </c>
      <c r="D48" s="126">
        <v>2026</v>
      </c>
      <c r="E48" s="17" t="s">
        <v>15</v>
      </c>
      <c r="F48" s="113"/>
      <c r="G48" s="108" t="str">
        <f t="shared" ref="G48" si="6">IF(ROUND(D48*F48,2)=0," ",ROUND(D48*F48,2))</f>
        <v xml:space="preserve"> </v>
      </c>
    </row>
    <row r="49" spans="1:11" ht="30.75" customHeight="1">
      <c r="A49" s="202"/>
      <c r="B49" s="203"/>
      <c r="C49" s="203"/>
      <c r="D49" s="203"/>
      <c r="E49" s="204"/>
      <c r="F49" s="19" t="s">
        <v>22</v>
      </c>
      <c r="G49" s="109" t="str">
        <f>IF(SUM(G48:G48)=0,"",SUM(G48:G48))</f>
        <v/>
      </c>
    </row>
    <row r="50" spans="1:11" ht="30.75" customHeight="1">
      <c r="A50" s="175" t="s">
        <v>51</v>
      </c>
      <c r="B50" s="30"/>
      <c r="C50" s="223" t="s">
        <v>52</v>
      </c>
      <c r="D50" s="224"/>
      <c r="E50" s="224"/>
      <c r="F50" s="224"/>
      <c r="G50" s="225"/>
    </row>
    <row r="51" spans="1:11" ht="37.5" customHeight="1">
      <c r="A51" s="14">
        <v>31</v>
      </c>
      <c r="B51" s="15" t="s">
        <v>53</v>
      </c>
      <c r="C51" s="16" t="s">
        <v>273</v>
      </c>
      <c r="D51" s="126">
        <v>1674</v>
      </c>
      <c r="E51" s="17" t="s">
        <v>30</v>
      </c>
      <c r="F51" s="113"/>
      <c r="G51" s="108" t="str">
        <f t="shared" ref="G51:G52" si="7">IF(ROUND(D51*F51,2)=0," ",ROUND(D51*F51,2))</f>
        <v xml:space="preserve"> </v>
      </c>
    </row>
    <row r="52" spans="1:11" ht="32.25" customHeight="1">
      <c r="A52" s="14">
        <v>32</v>
      </c>
      <c r="B52" s="15" t="s">
        <v>54</v>
      </c>
      <c r="C52" s="16" t="s">
        <v>55</v>
      </c>
      <c r="D52" s="126">
        <v>1570</v>
      </c>
      <c r="E52" s="17" t="s">
        <v>30</v>
      </c>
      <c r="F52" s="113"/>
      <c r="G52" s="108" t="str">
        <f t="shared" si="7"/>
        <v xml:space="preserve"> </v>
      </c>
    </row>
    <row r="53" spans="1:11" ht="30.75" customHeight="1" thickBot="1">
      <c r="A53" s="202"/>
      <c r="B53" s="203"/>
      <c r="C53" s="203"/>
      <c r="D53" s="203"/>
      <c r="E53" s="204"/>
      <c r="F53" s="19" t="s">
        <v>22</v>
      </c>
      <c r="G53" s="109" t="str">
        <f>IF(SUM(G51:G52)=0,"",SUM(G51:G52))</f>
        <v/>
      </c>
      <c r="K53" s="176" t="s">
        <v>419</v>
      </c>
    </row>
    <row r="54" spans="1:11" ht="45.75" customHeight="1" thickBot="1">
      <c r="A54" s="205" t="s">
        <v>56</v>
      </c>
      <c r="B54" s="206"/>
      <c r="C54" s="206"/>
      <c r="D54" s="206"/>
      <c r="E54" s="206"/>
      <c r="F54" s="207"/>
      <c r="G54" s="114" t="str">
        <f>IF(SUM(G17,G23,G34,G40,G46,G49,G53)=0,"",SUM(G17,G23,G34,G40,G46,G49,G53))</f>
        <v/>
      </c>
      <c r="K54" s="173">
        <f>SUM(G9:G53)/2</f>
        <v>0</v>
      </c>
    </row>
    <row r="55" spans="1:11" ht="30" customHeight="1"/>
    <row r="56" spans="1:11" ht="21" customHeight="1"/>
    <row r="58" spans="1:11" ht="30" customHeight="1"/>
    <row r="59" spans="1:11" ht="21" customHeight="1"/>
    <row r="61" spans="1:11" ht="31.5" customHeight="1"/>
    <row r="63" spans="1:11" ht="21" customHeight="1"/>
    <row r="64" spans="1:11" ht="32.25" customHeight="1"/>
    <row r="101" ht="18.75" customHeight="1"/>
  </sheetData>
  <sheetProtection password="C714" sheet="1" objects="1" scenarios="1"/>
  <customSheetViews>
    <customSheetView guid="{884A1504-D651-461D-833F-5291DE2AB5FB}" showPageBreaks="1" fitToPage="1" printArea="1" topLeftCell="A33">
      <selection activeCell="D43" sqref="D43"/>
      <pageMargins left="0.89" right="0.45" top="0.74803149606299213" bottom="0.74803149606299213" header="0.31496062992125984" footer="0.31496062992125984"/>
      <pageSetup paperSize="9" scale="70" fitToHeight="2" orientation="portrait" r:id="rId1"/>
      <headerFooter>
        <oddFooter>Strona &amp;P z &amp;N</oddFooter>
      </headerFooter>
    </customSheetView>
  </customSheetViews>
  <mergeCells count="19">
    <mergeCell ref="A1:G1"/>
    <mergeCell ref="A2:G2"/>
    <mergeCell ref="A3:G3"/>
    <mergeCell ref="A5:A6"/>
    <mergeCell ref="C5:C6"/>
    <mergeCell ref="D5:D6"/>
    <mergeCell ref="E5:E6"/>
    <mergeCell ref="F5:F6"/>
    <mergeCell ref="G5:G6"/>
    <mergeCell ref="A54:F54"/>
    <mergeCell ref="A53:E53"/>
    <mergeCell ref="C8:G8"/>
    <mergeCell ref="C35:G35"/>
    <mergeCell ref="C41:G41"/>
    <mergeCell ref="A49:E49"/>
    <mergeCell ref="C50:G50"/>
    <mergeCell ref="C47:G47"/>
    <mergeCell ref="C18:G18"/>
    <mergeCell ref="C24:G24"/>
  </mergeCells>
  <pageMargins left="0.89" right="0.45" top="0.74803149606299213" bottom="0.74803149606299213" header="0.31496062992125984" footer="0.31496062992125984"/>
  <pageSetup paperSize="9" scale="69" fitToHeight="2" orientation="portrait" r:id="rId2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0"/>
  <sheetViews>
    <sheetView topLeftCell="A15" workbookViewId="0">
      <selection activeCell="F9" sqref="F9"/>
    </sheetView>
  </sheetViews>
  <sheetFormatPr defaultRowHeight="14.25"/>
  <cols>
    <col min="1" max="1" width="3.75" style="24" customWidth="1"/>
    <col min="2" max="2" width="9.875" style="25" customWidth="1"/>
    <col min="3" max="3" width="58" style="26" customWidth="1"/>
    <col min="4" max="4" width="8.375" style="26" customWidth="1"/>
    <col min="5" max="5" width="5.875" style="26" customWidth="1"/>
    <col min="6" max="6" width="12.375" style="26" customWidth="1"/>
    <col min="7" max="7" width="18.5" style="27" customWidth="1"/>
    <col min="8" max="8" width="9.375" customWidth="1"/>
    <col min="11" max="11" width="20.25" customWidth="1"/>
    <col min="14" max="14" width="9" customWidth="1"/>
    <col min="242" max="242" width="3.75" customWidth="1"/>
    <col min="243" max="243" width="9.875" customWidth="1"/>
    <col min="244" max="244" width="58" customWidth="1"/>
    <col min="245" max="245" width="7.375" customWidth="1"/>
    <col min="246" max="246" width="5.875" customWidth="1"/>
    <col min="247" max="247" width="10.25" customWidth="1"/>
    <col min="248" max="248" width="17.625" customWidth="1"/>
    <col min="249" max="249" width="4" customWidth="1"/>
    <col min="254" max="254" width="41.875" customWidth="1"/>
    <col min="498" max="498" width="3.75" customWidth="1"/>
    <col min="499" max="499" width="9.875" customWidth="1"/>
    <col min="500" max="500" width="58" customWidth="1"/>
    <col min="501" max="501" width="7.375" customWidth="1"/>
    <col min="502" max="502" width="5.875" customWidth="1"/>
    <col min="503" max="503" width="10.25" customWidth="1"/>
    <col min="504" max="504" width="17.625" customWidth="1"/>
    <col min="505" max="505" width="4" customWidth="1"/>
    <col min="510" max="510" width="41.875" customWidth="1"/>
    <col min="754" max="754" width="3.75" customWidth="1"/>
    <col min="755" max="755" width="9.875" customWidth="1"/>
    <col min="756" max="756" width="58" customWidth="1"/>
    <col min="757" max="757" width="7.375" customWidth="1"/>
    <col min="758" max="758" width="5.875" customWidth="1"/>
    <col min="759" max="759" width="10.25" customWidth="1"/>
    <col min="760" max="760" width="17.625" customWidth="1"/>
    <col min="761" max="761" width="4" customWidth="1"/>
    <col min="766" max="766" width="41.875" customWidth="1"/>
    <col min="1010" max="1010" width="3.75" customWidth="1"/>
    <col min="1011" max="1011" width="9.875" customWidth="1"/>
    <col min="1012" max="1012" width="58" customWidth="1"/>
    <col min="1013" max="1013" width="7.375" customWidth="1"/>
    <col min="1014" max="1014" width="5.875" customWidth="1"/>
    <col min="1015" max="1015" width="10.25" customWidth="1"/>
    <col min="1016" max="1016" width="17.625" customWidth="1"/>
    <col min="1017" max="1017" width="4" customWidth="1"/>
    <col min="1022" max="1022" width="41.875" customWidth="1"/>
    <col min="1266" max="1266" width="3.75" customWidth="1"/>
    <col min="1267" max="1267" width="9.875" customWidth="1"/>
    <col min="1268" max="1268" width="58" customWidth="1"/>
    <col min="1269" max="1269" width="7.375" customWidth="1"/>
    <col min="1270" max="1270" width="5.875" customWidth="1"/>
    <col min="1271" max="1271" width="10.25" customWidth="1"/>
    <col min="1272" max="1272" width="17.625" customWidth="1"/>
    <col min="1273" max="1273" width="4" customWidth="1"/>
    <col min="1278" max="1278" width="41.875" customWidth="1"/>
    <col min="1522" max="1522" width="3.75" customWidth="1"/>
    <col min="1523" max="1523" width="9.875" customWidth="1"/>
    <col min="1524" max="1524" width="58" customWidth="1"/>
    <col min="1525" max="1525" width="7.375" customWidth="1"/>
    <col min="1526" max="1526" width="5.875" customWidth="1"/>
    <col min="1527" max="1527" width="10.25" customWidth="1"/>
    <col min="1528" max="1528" width="17.625" customWidth="1"/>
    <col min="1529" max="1529" width="4" customWidth="1"/>
    <col min="1534" max="1534" width="41.875" customWidth="1"/>
    <col min="1778" max="1778" width="3.75" customWidth="1"/>
    <col min="1779" max="1779" width="9.875" customWidth="1"/>
    <col min="1780" max="1780" width="58" customWidth="1"/>
    <col min="1781" max="1781" width="7.375" customWidth="1"/>
    <col min="1782" max="1782" width="5.875" customWidth="1"/>
    <col min="1783" max="1783" width="10.25" customWidth="1"/>
    <col min="1784" max="1784" width="17.625" customWidth="1"/>
    <col min="1785" max="1785" width="4" customWidth="1"/>
    <col min="1790" max="1790" width="41.875" customWidth="1"/>
    <col min="2034" max="2034" width="3.75" customWidth="1"/>
    <col min="2035" max="2035" width="9.875" customWidth="1"/>
    <col min="2036" max="2036" width="58" customWidth="1"/>
    <col min="2037" max="2037" width="7.375" customWidth="1"/>
    <col min="2038" max="2038" width="5.875" customWidth="1"/>
    <col min="2039" max="2039" width="10.25" customWidth="1"/>
    <col min="2040" max="2040" width="17.625" customWidth="1"/>
    <col min="2041" max="2041" width="4" customWidth="1"/>
    <col min="2046" max="2046" width="41.875" customWidth="1"/>
    <col min="2290" max="2290" width="3.75" customWidth="1"/>
    <col min="2291" max="2291" width="9.875" customWidth="1"/>
    <col min="2292" max="2292" width="58" customWidth="1"/>
    <col min="2293" max="2293" width="7.375" customWidth="1"/>
    <col min="2294" max="2294" width="5.875" customWidth="1"/>
    <col min="2295" max="2295" width="10.25" customWidth="1"/>
    <col min="2296" max="2296" width="17.625" customWidth="1"/>
    <col min="2297" max="2297" width="4" customWidth="1"/>
    <col min="2302" max="2302" width="41.875" customWidth="1"/>
    <col min="2546" max="2546" width="3.75" customWidth="1"/>
    <col min="2547" max="2547" width="9.875" customWidth="1"/>
    <col min="2548" max="2548" width="58" customWidth="1"/>
    <col min="2549" max="2549" width="7.375" customWidth="1"/>
    <col min="2550" max="2550" width="5.875" customWidth="1"/>
    <col min="2551" max="2551" width="10.25" customWidth="1"/>
    <col min="2552" max="2552" width="17.625" customWidth="1"/>
    <col min="2553" max="2553" width="4" customWidth="1"/>
    <col min="2558" max="2558" width="41.875" customWidth="1"/>
    <col min="2802" max="2802" width="3.75" customWidth="1"/>
    <col min="2803" max="2803" width="9.875" customWidth="1"/>
    <col min="2804" max="2804" width="58" customWidth="1"/>
    <col min="2805" max="2805" width="7.375" customWidth="1"/>
    <col min="2806" max="2806" width="5.875" customWidth="1"/>
    <col min="2807" max="2807" width="10.25" customWidth="1"/>
    <col min="2808" max="2808" width="17.625" customWidth="1"/>
    <col min="2809" max="2809" width="4" customWidth="1"/>
    <col min="2814" max="2814" width="41.875" customWidth="1"/>
    <col min="3058" max="3058" width="3.75" customWidth="1"/>
    <col min="3059" max="3059" width="9.875" customWidth="1"/>
    <col min="3060" max="3060" width="58" customWidth="1"/>
    <col min="3061" max="3061" width="7.375" customWidth="1"/>
    <col min="3062" max="3062" width="5.875" customWidth="1"/>
    <col min="3063" max="3063" width="10.25" customWidth="1"/>
    <col min="3064" max="3064" width="17.625" customWidth="1"/>
    <col min="3065" max="3065" width="4" customWidth="1"/>
    <col min="3070" max="3070" width="41.875" customWidth="1"/>
    <col min="3314" max="3314" width="3.75" customWidth="1"/>
    <col min="3315" max="3315" width="9.875" customWidth="1"/>
    <col min="3316" max="3316" width="58" customWidth="1"/>
    <col min="3317" max="3317" width="7.375" customWidth="1"/>
    <col min="3318" max="3318" width="5.875" customWidth="1"/>
    <col min="3319" max="3319" width="10.25" customWidth="1"/>
    <col min="3320" max="3320" width="17.625" customWidth="1"/>
    <col min="3321" max="3321" width="4" customWidth="1"/>
    <col min="3326" max="3326" width="41.875" customWidth="1"/>
    <col min="3570" max="3570" width="3.75" customWidth="1"/>
    <col min="3571" max="3571" width="9.875" customWidth="1"/>
    <col min="3572" max="3572" width="58" customWidth="1"/>
    <col min="3573" max="3573" width="7.375" customWidth="1"/>
    <col min="3574" max="3574" width="5.875" customWidth="1"/>
    <col min="3575" max="3575" width="10.25" customWidth="1"/>
    <col min="3576" max="3576" width="17.625" customWidth="1"/>
    <col min="3577" max="3577" width="4" customWidth="1"/>
    <col min="3582" max="3582" width="41.875" customWidth="1"/>
    <col min="3826" max="3826" width="3.75" customWidth="1"/>
    <col min="3827" max="3827" width="9.875" customWidth="1"/>
    <col min="3828" max="3828" width="58" customWidth="1"/>
    <col min="3829" max="3829" width="7.375" customWidth="1"/>
    <col min="3830" max="3830" width="5.875" customWidth="1"/>
    <col min="3831" max="3831" width="10.25" customWidth="1"/>
    <col min="3832" max="3832" width="17.625" customWidth="1"/>
    <col min="3833" max="3833" width="4" customWidth="1"/>
    <col min="3838" max="3838" width="41.875" customWidth="1"/>
    <col min="4082" max="4082" width="3.75" customWidth="1"/>
    <col min="4083" max="4083" width="9.875" customWidth="1"/>
    <col min="4084" max="4084" width="58" customWidth="1"/>
    <col min="4085" max="4085" width="7.375" customWidth="1"/>
    <col min="4086" max="4086" width="5.875" customWidth="1"/>
    <col min="4087" max="4087" width="10.25" customWidth="1"/>
    <col min="4088" max="4088" width="17.625" customWidth="1"/>
    <col min="4089" max="4089" width="4" customWidth="1"/>
    <col min="4094" max="4094" width="41.875" customWidth="1"/>
    <col min="4338" max="4338" width="3.75" customWidth="1"/>
    <col min="4339" max="4339" width="9.875" customWidth="1"/>
    <col min="4340" max="4340" width="58" customWidth="1"/>
    <col min="4341" max="4341" width="7.375" customWidth="1"/>
    <col min="4342" max="4342" width="5.875" customWidth="1"/>
    <col min="4343" max="4343" width="10.25" customWidth="1"/>
    <col min="4344" max="4344" width="17.625" customWidth="1"/>
    <col min="4345" max="4345" width="4" customWidth="1"/>
    <col min="4350" max="4350" width="41.875" customWidth="1"/>
    <col min="4594" max="4594" width="3.75" customWidth="1"/>
    <col min="4595" max="4595" width="9.875" customWidth="1"/>
    <col min="4596" max="4596" width="58" customWidth="1"/>
    <col min="4597" max="4597" width="7.375" customWidth="1"/>
    <col min="4598" max="4598" width="5.875" customWidth="1"/>
    <col min="4599" max="4599" width="10.25" customWidth="1"/>
    <col min="4600" max="4600" width="17.625" customWidth="1"/>
    <col min="4601" max="4601" width="4" customWidth="1"/>
    <col min="4606" max="4606" width="41.875" customWidth="1"/>
    <col min="4850" max="4850" width="3.75" customWidth="1"/>
    <col min="4851" max="4851" width="9.875" customWidth="1"/>
    <col min="4852" max="4852" width="58" customWidth="1"/>
    <col min="4853" max="4853" width="7.375" customWidth="1"/>
    <col min="4854" max="4854" width="5.875" customWidth="1"/>
    <col min="4855" max="4855" width="10.25" customWidth="1"/>
    <col min="4856" max="4856" width="17.625" customWidth="1"/>
    <col min="4857" max="4857" width="4" customWidth="1"/>
    <col min="4862" max="4862" width="41.875" customWidth="1"/>
    <col min="5106" max="5106" width="3.75" customWidth="1"/>
    <col min="5107" max="5107" width="9.875" customWidth="1"/>
    <col min="5108" max="5108" width="58" customWidth="1"/>
    <col min="5109" max="5109" width="7.375" customWidth="1"/>
    <col min="5110" max="5110" width="5.875" customWidth="1"/>
    <col min="5111" max="5111" width="10.25" customWidth="1"/>
    <col min="5112" max="5112" width="17.625" customWidth="1"/>
    <col min="5113" max="5113" width="4" customWidth="1"/>
    <col min="5118" max="5118" width="41.875" customWidth="1"/>
    <col min="5362" max="5362" width="3.75" customWidth="1"/>
    <col min="5363" max="5363" width="9.875" customWidth="1"/>
    <col min="5364" max="5364" width="58" customWidth="1"/>
    <col min="5365" max="5365" width="7.375" customWidth="1"/>
    <col min="5366" max="5366" width="5.875" customWidth="1"/>
    <col min="5367" max="5367" width="10.25" customWidth="1"/>
    <col min="5368" max="5368" width="17.625" customWidth="1"/>
    <col min="5369" max="5369" width="4" customWidth="1"/>
    <col min="5374" max="5374" width="41.875" customWidth="1"/>
    <col min="5618" max="5618" width="3.75" customWidth="1"/>
    <col min="5619" max="5619" width="9.875" customWidth="1"/>
    <col min="5620" max="5620" width="58" customWidth="1"/>
    <col min="5621" max="5621" width="7.375" customWidth="1"/>
    <col min="5622" max="5622" width="5.875" customWidth="1"/>
    <col min="5623" max="5623" width="10.25" customWidth="1"/>
    <col min="5624" max="5624" width="17.625" customWidth="1"/>
    <col min="5625" max="5625" width="4" customWidth="1"/>
    <col min="5630" max="5630" width="41.875" customWidth="1"/>
    <col min="5874" max="5874" width="3.75" customWidth="1"/>
    <col min="5875" max="5875" width="9.875" customWidth="1"/>
    <col min="5876" max="5876" width="58" customWidth="1"/>
    <col min="5877" max="5877" width="7.375" customWidth="1"/>
    <col min="5878" max="5878" width="5.875" customWidth="1"/>
    <col min="5879" max="5879" width="10.25" customWidth="1"/>
    <col min="5880" max="5880" width="17.625" customWidth="1"/>
    <col min="5881" max="5881" width="4" customWidth="1"/>
    <col min="5886" max="5886" width="41.875" customWidth="1"/>
    <col min="6130" max="6130" width="3.75" customWidth="1"/>
    <col min="6131" max="6131" width="9.875" customWidth="1"/>
    <col min="6132" max="6132" width="58" customWidth="1"/>
    <col min="6133" max="6133" width="7.375" customWidth="1"/>
    <col min="6134" max="6134" width="5.875" customWidth="1"/>
    <col min="6135" max="6135" width="10.25" customWidth="1"/>
    <col min="6136" max="6136" width="17.625" customWidth="1"/>
    <col min="6137" max="6137" width="4" customWidth="1"/>
    <col min="6142" max="6142" width="41.875" customWidth="1"/>
    <col min="6386" max="6386" width="3.75" customWidth="1"/>
    <col min="6387" max="6387" width="9.875" customWidth="1"/>
    <col min="6388" max="6388" width="58" customWidth="1"/>
    <col min="6389" max="6389" width="7.375" customWidth="1"/>
    <col min="6390" max="6390" width="5.875" customWidth="1"/>
    <col min="6391" max="6391" width="10.25" customWidth="1"/>
    <col min="6392" max="6392" width="17.625" customWidth="1"/>
    <col min="6393" max="6393" width="4" customWidth="1"/>
    <col min="6398" max="6398" width="41.875" customWidth="1"/>
    <col min="6642" max="6642" width="3.75" customWidth="1"/>
    <col min="6643" max="6643" width="9.875" customWidth="1"/>
    <col min="6644" max="6644" width="58" customWidth="1"/>
    <col min="6645" max="6645" width="7.375" customWidth="1"/>
    <col min="6646" max="6646" width="5.875" customWidth="1"/>
    <col min="6647" max="6647" width="10.25" customWidth="1"/>
    <col min="6648" max="6648" width="17.625" customWidth="1"/>
    <col min="6649" max="6649" width="4" customWidth="1"/>
    <col min="6654" max="6654" width="41.875" customWidth="1"/>
    <col min="6898" max="6898" width="3.75" customWidth="1"/>
    <col min="6899" max="6899" width="9.875" customWidth="1"/>
    <col min="6900" max="6900" width="58" customWidth="1"/>
    <col min="6901" max="6901" width="7.375" customWidth="1"/>
    <col min="6902" max="6902" width="5.875" customWidth="1"/>
    <col min="6903" max="6903" width="10.25" customWidth="1"/>
    <col min="6904" max="6904" width="17.625" customWidth="1"/>
    <col min="6905" max="6905" width="4" customWidth="1"/>
    <col min="6910" max="6910" width="41.875" customWidth="1"/>
    <col min="7154" max="7154" width="3.75" customWidth="1"/>
    <col min="7155" max="7155" width="9.875" customWidth="1"/>
    <col min="7156" max="7156" width="58" customWidth="1"/>
    <col min="7157" max="7157" width="7.375" customWidth="1"/>
    <col min="7158" max="7158" width="5.875" customWidth="1"/>
    <col min="7159" max="7159" width="10.25" customWidth="1"/>
    <col min="7160" max="7160" width="17.625" customWidth="1"/>
    <col min="7161" max="7161" width="4" customWidth="1"/>
    <col min="7166" max="7166" width="41.875" customWidth="1"/>
    <col min="7410" max="7410" width="3.75" customWidth="1"/>
    <col min="7411" max="7411" width="9.875" customWidth="1"/>
    <col min="7412" max="7412" width="58" customWidth="1"/>
    <col min="7413" max="7413" width="7.375" customWidth="1"/>
    <col min="7414" max="7414" width="5.875" customWidth="1"/>
    <col min="7415" max="7415" width="10.25" customWidth="1"/>
    <col min="7416" max="7416" width="17.625" customWidth="1"/>
    <col min="7417" max="7417" width="4" customWidth="1"/>
    <col min="7422" max="7422" width="41.875" customWidth="1"/>
    <col min="7666" max="7666" width="3.75" customWidth="1"/>
    <col min="7667" max="7667" width="9.875" customWidth="1"/>
    <col min="7668" max="7668" width="58" customWidth="1"/>
    <col min="7669" max="7669" width="7.375" customWidth="1"/>
    <col min="7670" max="7670" width="5.875" customWidth="1"/>
    <col min="7671" max="7671" width="10.25" customWidth="1"/>
    <col min="7672" max="7672" width="17.625" customWidth="1"/>
    <col min="7673" max="7673" width="4" customWidth="1"/>
    <col min="7678" max="7678" width="41.875" customWidth="1"/>
    <col min="7922" max="7922" width="3.75" customWidth="1"/>
    <col min="7923" max="7923" width="9.875" customWidth="1"/>
    <col min="7924" max="7924" width="58" customWidth="1"/>
    <col min="7925" max="7925" width="7.375" customWidth="1"/>
    <col min="7926" max="7926" width="5.875" customWidth="1"/>
    <col min="7927" max="7927" width="10.25" customWidth="1"/>
    <col min="7928" max="7928" width="17.625" customWidth="1"/>
    <col min="7929" max="7929" width="4" customWidth="1"/>
    <col min="7934" max="7934" width="41.875" customWidth="1"/>
    <col min="8178" max="8178" width="3.75" customWidth="1"/>
    <col min="8179" max="8179" width="9.875" customWidth="1"/>
    <col min="8180" max="8180" width="58" customWidth="1"/>
    <col min="8181" max="8181" width="7.375" customWidth="1"/>
    <col min="8182" max="8182" width="5.875" customWidth="1"/>
    <col min="8183" max="8183" width="10.25" customWidth="1"/>
    <col min="8184" max="8184" width="17.625" customWidth="1"/>
    <col min="8185" max="8185" width="4" customWidth="1"/>
    <col min="8190" max="8190" width="41.875" customWidth="1"/>
    <col min="8434" max="8434" width="3.75" customWidth="1"/>
    <col min="8435" max="8435" width="9.875" customWidth="1"/>
    <col min="8436" max="8436" width="58" customWidth="1"/>
    <col min="8437" max="8437" width="7.375" customWidth="1"/>
    <col min="8438" max="8438" width="5.875" customWidth="1"/>
    <col min="8439" max="8439" width="10.25" customWidth="1"/>
    <col min="8440" max="8440" width="17.625" customWidth="1"/>
    <col min="8441" max="8441" width="4" customWidth="1"/>
    <col min="8446" max="8446" width="41.875" customWidth="1"/>
    <col min="8690" max="8690" width="3.75" customWidth="1"/>
    <col min="8691" max="8691" width="9.875" customWidth="1"/>
    <col min="8692" max="8692" width="58" customWidth="1"/>
    <col min="8693" max="8693" width="7.375" customWidth="1"/>
    <col min="8694" max="8694" width="5.875" customWidth="1"/>
    <col min="8695" max="8695" width="10.25" customWidth="1"/>
    <col min="8696" max="8696" width="17.625" customWidth="1"/>
    <col min="8697" max="8697" width="4" customWidth="1"/>
    <col min="8702" max="8702" width="41.875" customWidth="1"/>
    <col min="8946" max="8946" width="3.75" customWidth="1"/>
    <col min="8947" max="8947" width="9.875" customWidth="1"/>
    <col min="8948" max="8948" width="58" customWidth="1"/>
    <col min="8949" max="8949" width="7.375" customWidth="1"/>
    <col min="8950" max="8950" width="5.875" customWidth="1"/>
    <col min="8951" max="8951" width="10.25" customWidth="1"/>
    <col min="8952" max="8952" width="17.625" customWidth="1"/>
    <col min="8953" max="8953" width="4" customWidth="1"/>
    <col min="8958" max="8958" width="41.875" customWidth="1"/>
    <col min="9202" max="9202" width="3.75" customWidth="1"/>
    <col min="9203" max="9203" width="9.875" customWidth="1"/>
    <col min="9204" max="9204" width="58" customWidth="1"/>
    <col min="9205" max="9205" width="7.375" customWidth="1"/>
    <col min="9206" max="9206" width="5.875" customWidth="1"/>
    <col min="9207" max="9207" width="10.25" customWidth="1"/>
    <col min="9208" max="9208" width="17.625" customWidth="1"/>
    <col min="9209" max="9209" width="4" customWidth="1"/>
    <col min="9214" max="9214" width="41.875" customWidth="1"/>
    <col min="9458" max="9458" width="3.75" customWidth="1"/>
    <col min="9459" max="9459" width="9.875" customWidth="1"/>
    <col min="9460" max="9460" width="58" customWidth="1"/>
    <col min="9461" max="9461" width="7.375" customWidth="1"/>
    <col min="9462" max="9462" width="5.875" customWidth="1"/>
    <col min="9463" max="9463" width="10.25" customWidth="1"/>
    <col min="9464" max="9464" width="17.625" customWidth="1"/>
    <col min="9465" max="9465" width="4" customWidth="1"/>
    <col min="9470" max="9470" width="41.875" customWidth="1"/>
    <col min="9714" max="9714" width="3.75" customWidth="1"/>
    <col min="9715" max="9715" width="9.875" customWidth="1"/>
    <col min="9716" max="9716" width="58" customWidth="1"/>
    <col min="9717" max="9717" width="7.375" customWidth="1"/>
    <col min="9718" max="9718" width="5.875" customWidth="1"/>
    <col min="9719" max="9719" width="10.25" customWidth="1"/>
    <col min="9720" max="9720" width="17.625" customWidth="1"/>
    <col min="9721" max="9721" width="4" customWidth="1"/>
    <col min="9726" max="9726" width="41.875" customWidth="1"/>
    <col min="9970" max="9970" width="3.75" customWidth="1"/>
    <col min="9971" max="9971" width="9.875" customWidth="1"/>
    <col min="9972" max="9972" width="58" customWidth="1"/>
    <col min="9973" max="9973" width="7.375" customWidth="1"/>
    <col min="9974" max="9974" width="5.875" customWidth="1"/>
    <col min="9975" max="9975" width="10.25" customWidth="1"/>
    <col min="9976" max="9976" width="17.625" customWidth="1"/>
    <col min="9977" max="9977" width="4" customWidth="1"/>
    <col min="9982" max="9982" width="41.875" customWidth="1"/>
    <col min="10226" max="10226" width="3.75" customWidth="1"/>
    <col min="10227" max="10227" width="9.875" customWidth="1"/>
    <col min="10228" max="10228" width="58" customWidth="1"/>
    <col min="10229" max="10229" width="7.375" customWidth="1"/>
    <col min="10230" max="10230" width="5.875" customWidth="1"/>
    <col min="10231" max="10231" width="10.25" customWidth="1"/>
    <col min="10232" max="10232" width="17.625" customWidth="1"/>
    <col min="10233" max="10233" width="4" customWidth="1"/>
    <col min="10238" max="10238" width="41.875" customWidth="1"/>
    <col min="10482" max="10482" width="3.75" customWidth="1"/>
    <col min="10483" max="10483" width="9.875" customWidth="1"/>
    <col min="10484" max="10484" width="58" customWidth="1"/>
    <col min="10485" max="10485" width="7.375" customWidth="1"/>
    <col min="10486" max="10486" width="5.875" customWidth="1"/>
    <col min="10487" max="10487" width="10.25" customWidth="1"/>
    <col min="10488" max="10488" width="17.625" customWidth="1"/>
    <col min="10489" max="10489" width="4" customWidth="1"/>
    <col min="10494" max="10494" width="41.875" customWidth="1"/>
    <col min="10738" max="10738" width="3.75" customWidth="1"/>
    <col min="10739" max="10739" width="9.875" customWidth="1"/>
    <col min="10740" max="10740" width="58" customWidth="1"/>
    <col min="10741" max="10741" width="7.375" customWidth="1"/>
    <col min="10742" max="10742" width="5.875" customWidth="1"/>
    <col min="10743" max="10743" width="10.25" customWidth="1"/>
    <col min="10744" max="10744" width="17.625" customWidth="1"/>
    <col min="10745" max="10745" width="4" customWidth="1"/>
    <col min="10750" max="10750" width="41.875" customWidth="1"/>
    <col min="10994" max="10994" width="3.75" customWidth="1"/>
    <col min="10995" max="10995" width="9.875" customWidth="1"/>
    <col min="10996" max="10996" width="58" customWidth="1"/>
    <col min="10997" max="10997" width="7.375" customWidth="1"/>
    <col min="10998" max="10998" width="5.875" customWidth="1"/>
    <col min="10999" max="10999" width="10.25" customWidth="1"/>
    <col min="11000" max="11000" width="17.625" customWidth="1"/>
    <col min="11001" max="11001" width="4" customWidth="1"/>
    <col min="11006" max="11006" width="41.875" customWidth="1"/>
    <col min="11250" max="11250" width="3.75" customWidth="1"/>
    <col min="11251" max="11251" width="9.875" customWidth="1"/>
    <col min="11252" max="11252" width="58" customWidth="1"/>
    <col min="11253" max="11253" width="7.375" customWidth="1"/>
    <col min="11254" max="11254" width="5.875" customWidth="1"/>
    <col min="11255" max="11255" width="10.25" customWidth="1"/>
    <col min="11256" max="11256" width="17.625" customWidth="1"/>
    <col min="11257" max="11257" width="4" customWidth="1"/>
    <col min="11262" max="11262" width="41.875" customWidth="1"/>
    <col min="11506" max="11506" width="3.75" customWidth="1"/>
    <col min="11507" max="11507" width="9.875" customWidth="1"/>
    <col min="11508" max="11508" width="58" customWidth="1"/>
    <col min="11509" max="11509" width="7.375" customWidth="1"/>
    <col min="11510" max="11510" width="5.875" customWidth="1"/>
    <col min="11511" max="11511" width="10.25" customWidth="1"/>
    <col min="11512" max="11512" width="17.625" customWidth="1"/>
    <col min="11513" max="11513" width="4" customWidth="1"/>
    <col min="11518" max="11518" width="41.875" customWidth="1"/>
    <col min="11762" max="11762" width="3.75" customWidth="1"/>
    <col min="11763" max="11763" width="9.875" customWidth="1"/>
    <col min="11764" max="11764" width="58" customWidth="1"/>
    <col min="11765" max="11765" width="7.375" customWidth="1"/>
    <col min="11766" max="11766" width="5.875" customWidth="1"/>
    <col min="11767" max="11767" width="10.25" customWidth="1"/>
    <col min="11768" max="11768" width="17.625" customWidth="1"/>
    <col min="11769" max="11769" width="4" customWidth="1"/>
    <col min="11774" max="11774" width="41.875" customWidth="1"/>
    <col min="12018" max="12018" width="3.75" customWidth="1"/>
    <col min="12019" max="12019" width="9.875" customWidth="1"/>
    <col min="12020" max="12020" width="58" customWidth="1"/>
    <col min="12021" max="12021" width="7.375" customWidth="1"/>
    <col min="12022" max="12022" width="5.875" customWidth="1"/>
    <col min="12023" max="12023" width="10.25" customWidth="1"/>
    <col min="12024" max="12024" width="17.625" customWidth="1"/>
    <col min="12025" max="12025" width="4" customWidth="1"/>
    <col min="12030" max="12030" width="41.875" customWidth="1"/>
    <col min="12274" max="12274" width="3.75" customWidth="1"/>
    <col min="12275" max="12275" width="9.875" customWidth="1"/>
    <col min="12276" max="12276" width="58" customWidth="1"/>
    <col min="12277" max="12277" width="7.375" customWidth="1"/>
    <col min="12278" max="12278" width="5.875" customWidth="1"/>
    <col min="12279" max="12279" width="10.25" customWidth="1"/>
    <col min="12280" max="12280" width="17.625" customWidth="1"/>
    <col min="12281" max="12281" width="4" customWidth="1"/>
    <col min="12286" max="12286" width="41.875" customWidth="1"/>
    <col min="12530" max="12530" width="3.75" customWidth="1"/>
    <col min="12531" max="12531" width="9.875" customWidth="1"/>
    <col min="12532" max="12532" width="58" customWidth="1"/>
    <col min="12533" max="12533" width="7.375" customWidth="1"/>
    <col min="12534" max="12534" width="5.875" customWidth="1"/>
    <col min="12535" max="12535" width="10.25" customWidth="1"/>
    <col min="12536" max="12536" width="17.625" customWidth="1"/>
    <col min="12537" max="12537" width="4" customWidth="1"/>
    <col min="12542" max="12542" width="41.875" customWidth="1"/>
    <col min="12786" max="12786" width="3.75" customWidth="1"/>
    <col min="12787" max="12787" width="9.875" customWidth="1"/>
    <col min="12788" max="12788" width="58" customWidth="1"/>
    <col min="12789" max="12789" width="7.375" customWidth="1"/>
    <col min="12790" max="12790" width="5.875" customWidth="1"/>
    <col min="12791" max="12791" width="10.25" customWidth="1"/>
    <col min="12792" max="12792" width="17.625" customWidth="1"/>
    <col min="12793" max="12793" width="4" customWidth="1"/>
    <col min="12798" max="12798" width="41.875" customWidth="1"/>
    <col min="13042" max="13042" width="3.75" customWidth="1"/>
    <col min="13043" max="13043" width="9.875" customWidth="1"/>
    <col min="13044" max="13044" width="58" customWidth="1"/>
    <col min="13045" max="13045" width="7.375" customWidth="1"/>
    <col min="13046" max="13046" width="5.875" customWidth="1"/>
    <col min="13047" max="13047" width="10.25" customWidth="1"/>
    <col min="13048" max="13048" width="17.625" customWidth="1"/>
    <col min="13049" max="13049" width="4" customWidth="1"/>
    <col min="13054" max="13054" width="41.875" customWidth="1"/>
    <col min="13298" max="13298" width="3.75" customWidth="1"/>
    <col min="13299" max="13299" width="9.875" customWidth="1"/>
    <col min="13300" max="13300" width="58" customWidth="1"/>
    <col min="13301" max="13301" width="7.375" customWidth="1"/>
    <col min="13302" max="13302" width="5.875" customWidth="1"/>
    <col min="13303" max="13303" width="10.25" customWidth="1"/>
    <col min="13304" max="13304" width="17.625" customWidth="1"/>
    <col min="13305" max="13305" width="4" customWidth="1"/>
    <col min="13310" max="13310" width="41.875" customWidth="1"/>
    <col min="13554" max="13554" width="3.75" customWidth="1"/>
    <col min="13555" max="13555" width="9.875" customWidth="1"/>
    <col min="13556" max="13556" width="58" customWidth="1"/>
    <col min="13557" max="13557" width="7.375" customWidth="1"/>
    <col min="13558" max="13558" width="5.875" customWidth="1"/>
    <col min="13559" max="13559" width="10.25" customWidth="1"/>
    <col min="13560" max="13560" width="17.625" customWidth="1"/>
    <col min="13561" max="13561" width="4" customWidth="1"/>
    <col min="13566" max="13566" width="41.875" customWidth="1"/>
    <col min="13810" max="13810" width="3.75" customWidth="1"/>
    <col min="13811" max="13811" width="9.875" customWidth="1"/>
    <col min="13812" max="13812" width="58" customWidth="1"/>
    <col min="13813" max="13813" width="7.375" customWidth="1"/>
    <col min="13814" max="13814" width="5.875" customWidth="1"/>
    <col min="13815" max="13815" width="10.25" customWidth="1"/>
    <col min="13816" max="13816" width="17.625" customWidth="1"/>
    <col min="13817" max="13817" width="4" customWidth="1"/>
    <col min="13822" max="13822" width="41.875" customWidth="1"/>
    <col min="14066" max="14066" width="3.75" customWidth="1"/>
    <col min="14067" max="14067" width="9.875" customWidth="1"/>
    <col min="14068" max="14068" width="58" customWidth="1"/>
    <col min="14069" max="14069" width="7.375" customWidth="1"/>
    <col min="14070" max="14070" width="5.875" customWidth="1"/>
    <col min="14071" max="14071" width="10.25" customWidth="1"/>
    <col min="14072" max="14072" width="17.625" customWidth="1"/>
    <col min="14073" max="14073" width="4" customWidth="1"/>
    <col min="14078" max="14078" width="41.875" customWidth="1"/>
    <col min="14322" max="14322" width="3.75" customWidth="1"/>
    <col min="14323" max="14323" width="9.875" customWidth="1"/>
    <col min="14324" max="14324" width="58" customWidth="1"/>
    <col min="14325" max="14325" width="7.375" customWidth="1"/>
    <col min="14326" max="14326" width="5.875" customWidth="1"/>
    <col min="14327" max="14327" width="10.25" customWidth="1"/>
    <col min="14328" max="14328" width="17.625" customWidth="1"/>
    <col min="14329" max="14329" width="4" customWidth="1"/>
    <col min="14334" max="14334" width="41.875" customWidth="1"/>
    <col min="14578" max="14578" width="3.75" customWidth="1"/>
    <col min="14579" max="14579" width="9.875" customWidth="1"/>
    <col min="14580" max="14580" width="58" customWidth="1"/>
    <col min="14581" max="14581" width="7.375" customWidth="1"/>
    <col min="14582" max="14582" width="5.875" customWidth="1"/>
    <col min="14583" max="14583" width="10.25" customWidth="1"/>
    <col min="14584" max="14584" width="17.625" customWidth="1"/>
    <col min="14585" max="14585" width="4" customWidth="1"/>
    <col min="14590" max="14590" width="41.875" customWidth="1"/>
    <col min="14834" max="14834" width="3.75" customWidth="1"/>
    <col min="14835" max="14835" width="9.875" customWidth="1"/>
    <col min="14836" max="14836" width="58" customWidth="1"/>
    <col min="14837" max="14837" width="7.375" customWidth="1"/>
    <col min="14838" max="14838" width="5.875" customWidth="1"/>
    <col min="14839" max="14839" width="10.25" customWidth="1"/>
    <col min="14840" max="14840" width="17.625" customWidth="1"/>
    <col min="14841" max="14841" width="4" customWidth="1"/>
    <col min="14846" max="14846" width="41.875" customWidth="1"/>
    <col min="15090" max="15090" width="3.75" customWidth="1"/>
    <col min="15091" max="15091" width="9.875" customWidth="1"/>
    <col min="15092" max="15092" width="58" customWidth="1"/>
    <col min="15093" max="15093" width="7.375" customWidth="1"/>
    <col min="15094" max="15094" width="5.875" customWidth="1"/>
    <col min="15095" max="15095" width="10.25" customWidth="1"/>
    <col min="15096" max="15096" width="17.625" customWidth="1"/>
    <col min="15097" max="15097" width="4" customWidth="1"/>
    <col min="15102" max="15102" width="41.875" customWidth="1"/>
    <col min="15346" max="15346" width="3.75" customWidth="1"/>
    <col min="15347" max="15347" width="9.875" customWidth="1"/>
    <col min="15348" max="15348" width="58" customWidth="1"/>
    <col min="15349" max="15349" width="7.375" customWidth="1"/>
    <col min="15350" max="15350" width="5.875" customWidth="1"/>
    <col min="15351" max="15351" width="10.25" customWidth="1"/>
    <col min="15352" max="15352" width="17.625" customWidth="1"/>
    <col min="15353" max="15353" width="4" customWidth="1"/>
    <col min="15358" max="15358" width="41.875" customWidth="1"/>
    <col min="15602" max="15602" width="3.75" customWidth="1"/>
    <col min="15603" max="15603" width="9.875" customWidth="1"/>
    <col min="15604" max="15604" width="58" customWidth="1"/>
    <col min="15605" max="15605" width="7.375" customWidth="1"/>
    <col min="15606" max="15606" width="5.875" customWidth="1"/>
    <col min="15607" max="15607" width="10.25" customWidth="1"/>
    <col min="15608" max="15608" width="17.625" customWidth="1"/>
    <col min="15609" max="15609" width="4" customWidth="1"/>
    <col min="15614" max="15614" width="41.875" customWidth="1"/>
    <col min="15858" max="15858" width="3.75" customWidth="1"/>
    <col min="15859" max="15859" width="9.875" customWidth="1"/>
    <col min="15860" max="15860" width="58" customWidth="1"/>
    <col min="15861" max="15861" width="7.375" customWidth="1"/>
    <col min="15862" max="15862" width="5.875" customWidth="1"/>
    <col min="15863" max="15863" width="10.25" customWidth="1"/>
    <col min="15864" max="15864" width="17.625" customWidth="1"/>
    <col min="15865" max="15865" width="4" customWidth="1"/>
    <col min="15870" max="15870" width="41.875" customWidth="1"/>
    <col min="16114" max="16114" width="3.75" customWidth="1"/>
    <col min="16115" max="16115" width="9.875" customWidth="1"/>
    <col min="16116" max="16116" width="58" customWidth="1"/>
    <col min="16117" max="16117" width="7.375" customWidth="1"/>
    <col min="16118" max="16118" width="5.875" customWidth="1"/>
    <col min="16119" max="16119" width="10.25" customWidth="1"/>
    <col min="16120" max="16120" width="17.625" customWidth="1"/>
    <col min="16121" max="16121" width="4" customWidth="1"/>
    <col min="16126" max="16126" width="41.875" customWidth="1"/>
  </cols>
  <sheetData>
    <row r="1" spans="1:7" s="1" customFormat="1" ht="25.5">
      <c r="A1" s="193" t="s">
        <v>0</v>
      </c>
      <c r="B1" s="194"/>
      <c r="C1" s="194"/>
      <c r="D1" s="194"/>
      <c r="E1" s="194"/>
      <c r="F1" s="194"/>
      <c r="G1" s="195"/>
    </row>
    <row r="2" spans="1:7" s="1" customFormat="1" ht="25.5">
      <c r="A2" s="211" t="s">
        <v>279</v>
      </c>
      <c r="B2" s="212"/>
      <c r="C2" s="212"/>
      <c r="D2" s="212"/>
      <c r="E2" s="212"/>
      <c r="F2" s="212"/>
      <c r="G2" s="213"/>
    </row>
    <row r="3" spans="1:7" s="1" customFormat="1" ht="52.5" customHeight="1" thickBot="1">
      <c r="A3" s="229" t="s">
        <v>271</v>
      </c>
      <c r="B3" s="230"/>
      <c r="C3" s="230"/>
      <c r="D3" s="230"/>
      <c r="E3" s="230"/>
      <c r="F3" s="230"/>
      <c r="G3" s="231"/>
    </row>
    <row r="4" spans="1:7" s="1" customFormat="1" ht="23.25" customHeight="1" thickBot="1">
      <c r="A4" s="2"/>
      <c r="B4" s="3"/>
      <c r="C4" s="4"/>
      <c r="D4" s="5"/>
      <c r="E4" s="6"/>
      <c r="F4" s="7"/>
      <c r="G4" s="7"/>
    </row>
    <row r="5" spans="1:7" s="9" customFormat="1" ht="31.5" customHeight="1">
      <c r="A5" s="196" t="s">
        <v>1</v>
      </c>
      <c r="B5" s="8" t="s">
        <v>2</v>
      </c>
      <c r="C5" s="198" t="s">
        <v>3</v>
      </c>
      <c r="D5" s="196" t="s">
        <v>4</v>
      </c>
      <c r="E5" s="196" t="s">
        <v>5</v>
      </c>
      <c r="F5" s="200" t="s">
        <v>6</v>
      </c>
      <c r="G5" s="200" t="s">
        <v>7</v>
      </c>
    </row>
    <row r="6" spans="1:7" s="9" customFormat="1" ht="15" customHeight="1" thickBot="1">
      <c r="A6" s="197"/>
      <c r="B6" s="10" t="s">
        <v>8</v>
      </c>
      <c r="C6" s="199"/>
      <c r="D6" s="197"/>
      <c r="E6" s="197"/>
      <c r="F6" s="201"/>
      <c r="G6" s="201"/>
    </row>
    <row r="7" spans="1:7" s="13" customFormat="1" ht="15.75" thickBot="1">
      <c r="A7" s="11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</row>
    <row r="8" spans="1:7" s="26" customFormat="1" ht="28.5" customHeight="1">
      <c r="A8" s="120" t="s">
        <v>9</v>
      </c>
      <c r="B8" s="121"/>
      <c r="C8" s="214" t="s">
        <v>10</v>
      </c>
      <c r="D8" s="215"/>
      <c r="E8" s="215"/>
      <c r="F8" s="215"/>
      <c r="G8" s="216"/>
    </row>
    <row r="9" spans="1:7" ht="33.75" customHeight="1">
      <c r="A9" s="14">
        <v>1</v>
      </c>
      <c r="B9" s="15" t="s">
        <v>11</v>
      </c>
      <c r="C9" s="16" t="s">
        <v>12</v>
      </c>
      <c r="D9" s="126">
        <v>0.23200000000000001</v>
      </c>
      <c r="E9" s="17" t="s">
        <v>13</v>
      </c>
      <c r="F9" s="113"/>
      <c r="G9" s="108" t="str">
        <f t="shared" ref="G9:G11" si="0">IF(ROUND(D9*F9,2)=0," ",ROUND(D9*F9,2))</f>
        <v xml:space="preserve"> </v>
      </c>
    </row>
    <row r="10" spans="1:7" ht="33.75" customHeight="1">
      <c r="A10" s="14">
        <v>2</v>
      </c>
      <c r="B10" s="15" t="s">
        <v>79</v>
      </c>
      <c r="C10" s="16" t="s">
        <v>93</v>
      </c>
      <c r="D10" s="126">
        <f>100*12</f>
        <v>1200</v>
      </c>
      <c r="E10" s="17" t="s">
        <v>15</v>
      </c>
      <c r="F10" s="113"/>
      <c r="G10" s="108" t="str">
        <f t="shared" si="0"/>
        <v xml:space="preserve"> </v>
      </c>
    </row>
    <row r="11" spans="1:7" ht="33.75" customHeight="1">
      <c r="A11" s="14">
        <v>3</v>
      </c>
      <c r="B11" s="15" t="s">
        <v>14</v>
      </c>
      <c r="C11" s="16" t="s">
        <v>68</v>
      </c>
      <c r="D11" s="126">
        <f>232*(10+1+1)</f>
        <v>2784</v>
      </c>
      <c r="E11" s="17" t="s">
        <v>15</v>
      </c>
      <c r="F11" s="113"/>
      <c r="G11" s="108" t="str">
        <f t="shared" si="0"/>
        <v xml:space="preserve"> </v>
      </c>
    </row>
    <row r="12" spans="1:7" ht="30" customHeight="1">
      <c r="A12" s="20"/>
      <c r="B12" s="21"/>
      <c r="C12" s="21"/>
      <c r="D12" s="22"/>
      <c r="E12" s="22"/>
      <c r="F12" s="19" t="s">
        <v>22</v>
      </c>
      <c r="G12" s="109" t="str">
        <f>IF(SUM(G9:G11)=0,"",SUM(G9:G11))</f>
        <v/>
      </c>
    </row>
    <row r="13" spans="1:7" ht="30" customHeight="1">
      <c r="A13" s="29" t="s">
        <v>23</v>
      </c>
      <c r="B13" s="30"/>
      <c r="C13" s="190" t="s">
        <v>36</v>
      </c>
      <c r="D13" s="191"/>
      <c r="E13" s="191"/>
      <c r="F13" s="191"/>
      <c r="G13" s="192"/>
    </row>
    <row r="14" spans="1:7" ht="30" customHeight="1">
      <c r="A14" s="14">
        <v>4</v>
      </c>
      <c r="B14" s="18" t="s">
        <v>37</v>
      </c>
      <c r="C14" s="16" t="s">
        <v>83</v>
      </c>
      <c r="D14" s="126">
        <v>9.5</v>
      </c>
      <c r="E14" s="17" t="s">
        <v>18</v>
      </c>
      <c r="F14" s="113"/>
      <c r="G14" s="108" t="str">
        <f t="shared" ref="G14:G16" si="1">IF(ROUND(D14*F14,2)=0," ",ROUND(D14*F14,2))</f>
        <v xml:space="preserve"> </v>
      </c>
    </row>
    <row r="15" spans="1:7" ht="33.75" customHeight="1">
      <c r="A15" s="14">
        <v>5</v>
      </c>
      <c r="B15" s="18" t="s">
        <v>38</v>
      </c>
      <c r="C15" s="16" t="s">
        <v>92</v>
      </c>
      <c r="D15" s="126">
        <f>1841.75+D10*0.15</f>
        <v>2021.75</v>
      </c>
      <c r="E15" s="17" t="s">
        <v>18</v>
      </c>
      <c r="F15" s="113"/>
      <c r="G15" s="108" t="str">
        <f t="shared" si="1"/>
        <v xml:space="preserve"> </v>
      </c>
    </row>
    <row r="16" spans="1:7" ht="29.25" customHeight="1">
      <c r="A16" s="14">
        <v>6</v>
      </c>
      <c r="B16" s="16"/>
      <c r="C16" s="16" t="s">
        <v>39</v>
      </c>
      <c r="D16" s="126">
        <f>D15</f>
        <v>2021.75</v>
      </c>
      <c r="E16" s="17" t="s">
        <v>18</v>
      </c>
      <c r="F16" s="113"/>
      <c r="G16" s="108" t="str">
        <f t="shared" si="1"/>
        <v xml:space="preserve"> </v>
      </c>
    </row>
    <row r="17" spans="1:7" ht="30" customHeight="1">
      <c r="A17" s="20"/>
      <c r="B17" s="21"/>
      <c r="C17" s="21"/>
      <c r="D17" s="22"/>
      <c r="E17" s="22"/>
      <c r="F17" s="19" t="s">
        <v>22</v>
      </c>
      <c r="G17" s="109" t="str">
        <f>IF(SUM(G14:G16)=0,"",SUM(G14:G16))</f>
        <v/>
      </c>
    </row>
    <row r="18" spans="1:7" ht="30" customHeight="1">
      <c r="A18" s="29" t="s">
        <v>28</v>
      </c>
      <c r="B18" s="30"/>
      <c r="C18" s="187" t="s">
        <v>41</v>
      </c>
      <c r="D18" s="188"/>
      <c r="E18" s="188"/>
      <c r="F18" s="188"/>
      <c r="G18" s="189"/>
    </row>
    <row r="19" spans="1:7" ht="33.75" customHeight="1">
      <c r="A19" s="14">
        <v>7</v>
      </c>
      <c r="B19" s="18" t="s">
        <v>42</v>
      </c>
      <c r="C19" s="16" t="s">
        <v>84</v>
      </c>
      <c r="D19" s="126">
        <f>D21+D20</f>
        <v>2555</v>
      </c>
      <c r="E19" s="17" t="s">
        <v>15</v>
      </c>
      <c r="F19" s="113"/>
      <c r="G19" s="108" t="str">
        <f t="shared" ref="G19:G23" si="2">IF(ROUND(D19*F19,2)=0," ",ROUND(D19*F19,2))</f>
        <v xml:space="preserve"> </v>
      </c>
    </row>
    <row r="20" spans="1:7" ht="32.25" customHeight="1">
      <c r="A20" s="14">
        <v>8</v>
      </c>
      <c r="B20" s="23"/>
      <c r="C20" s="16" t="s">
        <v>276</v>
      </c>
      <c r="D20" s="126">
        <f>D28+D29</f>
        <v>735</v>
      </c>
      <c r="E20" s="17" t="s">
        <v>15</v>
      </c>
      <c r="F20" s="113"/>
      <c r="G20" s="108" t="str">
        <f t="shared" si="2"/>
        <v xml:space="preserve"> </v>
      </c>
    </row>
    <row r="21" spans="1:7" ht="32.25" customHeight="1">
      <c r="A21" s="14">
        <v>9</v>
      </c>
      <c r="B21" s="15" t="s">
        <v>44</v>
      </c>
      <c r="C21" s="16" t="s">
        <v>85</v>
      </c>
      <c r="D21" s="126">
        <v>1820</v>
      </c>
      <c r="E21" s="17" t="s">
        <v>15</v>
      </c>
      <c r="F21" s="113"/>
      <c r="G21" s="108" t="str">
        <f t="shared" si="2"/>
        <v xml:space="preserve"> </v>
      </c>
    </row>
    <row r="22" spans="1:7" ht="36" customHeight="1">
      <c r="A22" s="14">
        <v>10</v>
      </c>
      <c r="B22" s="15"/>
      <c r="C22" s="16" t="s">
        <v>86</v>
      </c>
      <c r="D22" s="126">
        <v>1820</v>
      </c>
      <c r="E22" s="17" t="s">
        <v>15</v>
      </c>
      <c r="F22" s="113"/>
      <c r="G22" s="108" t="str">
        <f t="shared" si="2"/>
        <v xml:space="preserve"> </v>
      </c>
    </row>
    <row r="23" spans="1:7" ht="35.25" customHeight="1">
      <c r="A23" s="14">
        <v>11</v>
      </c>
      <c r="B23" s="15" t="s">
        <v>90</v>
      </c>
      <c r="C23" s="16" t="s">
        <v>88</v>
      </c>
      <c r="D23" s="126">
        <f>D22</f>
        <v>1820</v>
      </c>
      <c r="E23" s="17" t="s">
        <v>15</v>
      </c>
      <c r="F23" s="113"/>
      <c r="G23" s="108" t="str">
        <f t="shared" si="2"/>
        <v xml:space="preserve"> </v>
      </c>
    </row>
    <row r="24" spans="1:7" ht="30" customHeight="1">
      <c r="A24" s="20"/>
      <c r="B24" s="21"/>
      <c r="C24" s="21"/>
      <c r="D24" s="22"/>
      <c r="E24" s="22"/>
      <c r="F24" s="19" t="s">
        <v>22</v>
      </c>
      <c r="G24" s="109" t="str">
        <f>IF(SUM(G19:G23)=0,"",SUM(G19:G23))</f>
        <v/>
      </c>
    </row>
    <row r="25" spans="1:7" ht="30" customHeight="1">
      <c r="A25" s="29" t="s">
        <v>35</v>
      </c>
      <c r="B25" s="30"/>
      <c r="C25" s="190" t="s">
        <v>47</v>
      </c>
      <c r="D25" s="191"/>
      <c r="E25" s="191"/>
      <c r="F25" s="191"/>
      <c r="G25" s="192"/>
    </row>
    <row r="26" spans="1:7" ht="36.75" customHeight="1">
      <c r="A26" s="14">
        <v>12</v>
      </c>
      <c r="B26" s="15" t="s">
        <v>78</v>
      </c>
      <c r="C26" s="16" t="s">
        <v>91</v>
      </c>
      <c r="D26" s="126">
        <f>D22</f>
        <v>1820</v>
      </c>
      <c r="E26" s="17" t="s">
        <v>15</v>
      </c>
      <c r="F26" s="113"/>
      <c r="G26" s="108" t="str">
        <f t="shared" ref="G26:G29" si="3">IF(ROUND(D26*F26,2)=0," ",ROUND(D26*F26,2))</f>
        <v xml:space="preserve"> </v>
      </c>
    </row>
    <row r="27" spans="1:7" ht="36.75" customHeight="1">
      <c r="A27" s="14">
        <v>13</v>
      </c>
      <c r="B27" s="15" t="s">
        <v>77</v>
      </c>
      <c r="C27" s="16" t="s">
        <v>81</v>
      </c>
      <c r="D27" s="126">
        <f>D21</f>
        <v>1820</v>
      </c>
      <c r="E27" s="17" t="s">
        <v>15</v>
      </c>
      <c r="F27" s="113"/>
      <c r="G27" s="108" t="str">
        <f t="shared" si="3"/>
        <v xml:space="preserve"> </v>
      </c>
    </row>
    <row r="28" spans="1:7" ht="36.75" customHeight="1">
      <c r="A28" s="14">
        <v>14</v>
      </c>
      <c r="B28" s="15" t="s">
        <v>48</v>
      </c>
      <c r="C28" s="16" t="s">
        <v>57</v>
      </c>
      <c r="D28" s="126">
        <f>235*1.7+30</f>
        <v>429.5</v>
      </c>
      <c r="E28" s="17" t="s">
        <v>15</v>
      </c>
      <c r="F28" s="113"/>
      <c r="G28" s="108" t="str">
        <f t="shared" si="3"/>
        <v xml:space="preserve"> </v>
      </c>
    </row>
    <row r="29" spans="1:7" ht="36.75" customHeight="1">
      <c r="A29" s="14">
        <v>15</v>
      </c>
      <c r="B29" s="15" t="s">
        <v>48</v>
      </c>
      <c r="C29" s="16" t="s">
        <v>87</v>
      </c>
      <c r="D29" s="126">
        <f>235*1.3</f>
        <v>305.5</v>
      </c>
      <c r="E29" s="17" t="s">
        <v>15</v>
      </c>
      <c r="F29" s="113"/>
      <c r="G29" s="108" t="str">
        <f t="shared" si="3"/>
        <v xml:space="preserve"> </v>
      </c>
    </row>
    <row r="30" spans="1:7" ht="30" customHeight="1">
      <c r="A30" s="20"/>
      <c r="B30" s="21"/>
      <c r="C30" s="21"/>
      <c r="D30" s="22"/>
      <c r="E30" s="22"/>
      <c r="F30" s="19" t="s">
        <v>22</v>
      </c>
      <c r="G30" s="109" t="str">
        <f>IF(SUM(G26:G29)=0,"",SUM(G26:G29))</f>
        <v/>
      </c>
    </row>
    <row r="31" spans="1:7" ht="30" customHeight="1">
      <c r="A31" s="29" t="s">
        <v>40</v>
      </c>
      <c r="B31" s="30"/>
      <c r="C31" s="190" t="s">
        <v>49</v>
      </c>
      <c r="D31" s="191"/>
      <c r="E31" s="191"/>
      <c r="F31" s="191"/>
      <c r="G31" s="192"/>
    </row>
    <row r="32" spans="1:7" ht="37.5" customHeight="1">
      <c r="A32" s="14">
        <v>16</v>
      </c>
      <c r="B32" s="17" t="s">
        <v>50</v>
      </c>
      <c r="C32" s="16" t="s">
        <v>60</v>
      </c>
      <c r="D32" s="126">
        <f>248*2*2</f>
        <v>992</v>
      </c>
      <c r="E32" s="17" t="s">
        <v>15</v>
      </c>
      <c r="F32" s="113"/>
      <c r="G32" s="108" t="str">
        <f t="shared" ref="G32" si="4">IF(ROUND(D32*F32,2)=0," ",ROUND(D32*F32,2))</f>
        <v xml:space="preserve"> </v>
      </c>
    </row>
    <row r="33" spans="1:11" ht="30" customHeight="1">
      <c r="A33" s="202"/>
      <c r="B33" s="203"/>
      <c r="C33" s="203"/>
      <c r="D33" s="203"/>
      <c r="E33" s="204"/>
      <c r="F33" s="19" t="s">
        <v>22</v>
      </c>
      <c r="G33" s="109" t="str">
        <f>IF(SUM(G32:G32)=0,"",SUM(G32:G32))</f>
        <v/>
      </c>
    </row>
    <row r="34" spans="1:11" ht="30" customHeight="1">
      <c r="A34" s="29" t="s">
        <v>46</v>
      </c>
      <c r="B34" s="30"/>
      <c r="C34" s="190" t="s">
        <v>52</v>
      </c>
      <c r="D34" s="191"/>
      <c r="E34" s="191"/>
      <c r="F34" s="191"/>
      <c r="G34" s="192"/>
    </row>
    <row r="35" spans="1:11" ht="45.75" customHeight="1">
      <c r="A35" s="14">
        <v>17</v>
      </c>
      <c r="B35" s="15" t="s">
        <v>53</v>
      </c>
      <c r="C35" s="16" t="s">
        <v>277</v>
      </c>
      <c r="D35" s="126">
        <f>232*2+18+12</f>
        <v>494</v>
      </c>
      <c r="E35" s="17" t="s">
        <v>30</v>
      </c>
      <c r="F35" s="113"/>
      <c r="G35" s="108" t="str">
        <f t="shared" ref="G35:G36" si="5">IF(ROUND(D35*F35,2)=0," ",ROUND(D35*F35,2))</f>
        <v xml:space="preserve"> </v>
      </c>
    </row>
    <row r="36" spans="1:11" ht="35.25" customHeight="1">
      <c r="A36" s="14">
        <v>18</v>
      </c>
      <c r="B36" s="15" t="s">
        <v>54</v>
      </c>
      <c r="C36" s="16" t="s">
        <v>275</v>
      </c>
      <c r="D36" s="126">
        <f>235+15</f>
        <v>250</v>
      </c>
      <c r="E36" s="17" t="s">
        <v>30</v>
      </c>
      <c r="F36" s="113"/>
      <c r="G36" s="108" t="str">
        <f t="shared" si="5"/>
        <v xml:space="preserve"> </v>
      </c>
    </row>
    <row r="37" spans="1:11" ht="33" customHeight="1" thickBot="1">
      <c r="A37" s="202"/>
      <c r="B37" s="203"/>
      <c r="C37" s="203"/>
      <c r="D37" s="203"/>
      <c r="E37" s="204"/>
      <c r="F37" s="19" t="s">
        <v>22</v>
      </c>
      <c r="G37" s="109" t="str">
        <f>IF(SUM(G35:G36)=0,"",SUM(G35:G36))</f>
        <v/>
      </c>
      <c r="K37" s="171" t="s">
        <v>421</v>
      </c>
    </row>
    <row r="38" spans="1:11" ht="37.5" customHeight="1" thickBot="1">
      <c r="A38" s="205" t="s">
        <v>56</v>
      </c>
      <c r="B38" s="206"/>
      <c r="C38" s="206"/>
      <c r="D38" s="206"/>
      <c r="E38" s="206"/>
      <c r="F38" s="207"/>
      <c r="G38" s="115" t="str">
        <f>IF(SUM(G12,G17,G24,G30,G33,G37)=0,"",SUM(G12,G17,G24,G30,G33,G37))</f>
        <v/>
      </c>
      <c r="K38" s="177">
        <f>SUM(G9:G37)/2</f>
        <v>0</v>
      </c>
    </row>
    <row r="39" spans="1:11" ht="30" customHeight="1"/>
    <row r="40" spans="1:11" ht="58.5" customHeight="1"/>
    <row r="41" spans="1:11" ht="30" customHeight="1"/>
    <row r="42" spans="1:11" ht="21" customHeight="1"/>
    <row r="44" spans="1:11" ht="30" customHeight="1"/>
    <row r="45" spans="1:11" ht="21" customHeight="1"/>
    <row r="47" spans="1:11" ht="31.5" customHeight="1"/>
    <row r="49" ht="21" customHeight="1"/>
    <row r="50" ht="32.25" customHeight="1"/>
  </sheetData>
  <sheetProtection password="C714" sheet="1" objects="1" scenarios="1"/>
  <customSheetViews>
    <customSheetView guid="{884A1504-D651-461D-833F-5291DE2AB5FB}" fitToPage="1" printArea="1" topLeftCell="A15">
      <selection activeCell="J23" sqref="J23"/>
      <pageMargins left="0.79" right="0.44" top="0.74803149606299213" bottom="1.04" header="0.31496062992125984" footer="0.59"/>
      <pageSetup paperSize="9" scale="73" fitToHeight="2" orientation="portrait" r:id="rId1"/>
      <headerFooter>
        <oddFooter>Strona &amp;P z &amp;N</oddFooter>
      </headerFooter>
    </customSheetView>
  </customSheetViews>
  <mergeCells count="18">
    <mergeCell ref="A1:G1"/>
    <mergeCell ref="A2:G2"/>
    <mergeCell ref="A3:G3"/>
    <mergeCell ref="A5:A6"/>
    <mergeCell ref="C5:C6"/>
    <mergeCell ref="D5:D6"/>
    <mergeCell ref="E5:E6"/>
    <mergeCell ref="F5:F6"/>
    <mergeCell ref="G5:G6"/>
    <mergeCell ref="A33:E33"/>
    <mergeCell ref="C34:G34"/>
    <mergeCell ref="A37:E37"/>
    <mergeCell ref="A38:F38"/>
    <mergeCell ref="C8:G8"/>
    <mergeCell ref="C13:G13"/>
    <mergeCell ref="C18:G18"/>
    <mergeCell ref="C25:G25"/>
    <mergeCell ref="C31:G31"/>
  </mergeCells>
  <pageMargins left="0.82" right="0.44" top="0.95" bottom="1.18" header="0.31496062992125984" footer="0.66"/>
  <pageSetup paperSize="9" scale="69" fitToHeight="2" orientation="portrait" r:id="rId2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2"/>
  <sheetViews>
    <sheetView topLeftCell="A7" zoomScale="110" zoomScaleNormal="110" workbookViewId="0">
      <selection activeCell="F15" sqref="F15"/>
    </sheetView>
  </sheetViews>
  <sheetFormatPr defaultRowHeight="14.25"/>
  <cols>
    <col min="1" max="1" width="3.75" style="24" customWidth="1"/>
    <col min="2" max="2" width="9.875" style="25" customWidth="1"/>
    <col min="3" max="3" width="58" style="26" customWidth="1"/>
    <col min="4" max="4" width="8.125" style="26" customWidth="1"/>
    <col min="5" max="5" width="5.875" style="26" customWidth="1"/>
    <col min="6" max="6" width="10.25" style="26" customWidth="1"/>
    <col min="7" max="7" width="17.625" style="27" customWidth="1"/>
    <col min="11" max="11" width="16.25" customWidth="1"/>
  </cols>
  <sheetData>
    <row r="1" spans="1:7" ht="25.5">
      <c r="A1" s="193" t="s">
        <v>0</v>
      </c>
      <c r="B1" s="194"/>
      <c r="C1" s="194"/>
      <c r="D1" s="194"/>
      <c r="E1" s="194"/>
      <c r="F1" s="194"/>
      <c r="G1" s="195"/>
    </row>
    <row r="2" spans="1:7" ht="25.5">
      <c r="A2" s="211" t="s">
        <v>239</v>
      </c>
      <c r="B2" s="212"/>
      <c r="C2" s="212"/>
      <c r="D2" s="212"/>
      <c r="E2" s="212"/>
      <c r="F2" s="212"/>
      <c r="G2" s="213"/>
    </row>
    <row r="3" spans="1:7" ht="47.25" customHeight="1" thickBot="1">
      <c r="A3" s="229" t="s">
        <v>268</v>
      </c>
      <c r="B3" s="230"/>
      <c r="C3" s="230"/>
      <c r="D3" s="230"/>
      <c r="E3" s="230"/>
      <c r="F3" s="230"/>
      <c r="G3" s="231"/>
    </row>
    <row r="4" spans="1:7" ht="15" thickBot="1">
      <c r="A4" s="2"/>
      <c r="B4" s="3"/>
      <c r="C4" s="4"/>
      <c r="D4" s="5"/>
      <c r="E4" s="6"/>
      <c r="F4" s="7"/>
      <c r="G4" s="7"/>
    </row>
    <row r="5" spans="1:7" ht="31.5">
      <c r="A5" s="196" t="s">
        <v>1</v>
      </c>
      <c r="B5" s="8" t="s">
        <v>2</v>
      </c>
      <c r="C5" s="198" t="s">
        <v>3</v>
      </c>
      <c r="D5" s="196" t="s">
        <v>4</v>
      </c>
      <c r="E5" s="196" t="s">
        <v>5</v>
      </c>
      <c r="F5" s="200" t="s">
        <v>6</v>
      </c>
      <c r="G5" s="200" t="s">
        <v>7</v>
      </c>
    </row>
    <row r="6" spans="1:7" ht="15" thickBot="1">
      <c r="A6" s="197"/>
      <c r="B6" s="10" t="s">
        <v>8</v>
      </c>
      <c r="C6" s="199"/>
      <c r="D6" s="197"/>
      <c r="E6" s="197"/>
      <c r="F6" s="201"/>
      <c r="G6" s="201"/>
    </row>
    <row r="7" spans="1:7" ht="15.75" thickBot="1">
      <c r="A7" s="11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</row>
    <row r="8" spans="1:7" s="26" customFormat="1" ht="20.25" customHeight="1">
      <c r="A8" s="174" t="s">
        <v>9</v>
      </c>
      <c r="B8" s="178"/>
      <c r="C8" s="217" t="s">
        <v>10</v>
      </c>
      <c r="D8" s="218"/>
      <c r="E8" s="218"/>
      <c r="F8" s="218"/>
      <c r="G8" s="219"/>
    </row>
    <row r="9" spans="1:7" ht="25.5" customHeight="1">
      <c r="A9" s="14">
        <v>1</v>
      </c>
      <c r="B9" s="15" t="s">
        <v>11</v>
      </c>
      <c r="C9" s="16" t="s">
        <v>12</v>
      </c>
      <c r="D9" s="166">
        <v>0.7</v>
      </c>
      <c r="E9" s="17" t="s">
        <v>13</v>
      </c>
      <c r="F9" s="113"/>
      <c r="G9" s="108" t="str">
        <f t="shared" ref="G9:G10" si="0">IF(ROUND(D9*F9,2)=0," ",ROUND(D9*F9,2))</f>
        <v xml:space="preserve"> </v>
      </c>
    </row>
    <row r="10" spans="1:7" ht="28.5" customHeight="1">
      <c r="A10" s="14">
        <v>2</v>
      </c>
      <c r="B10" s="15" t="s">
        <v>79</v>
      </c>
      <c r="C10" s="16" t="s">
        <v>93</v>
      </c>
      <c r="D10" s="166">
        <f>300*2*3</f>
        <v>1800</v>
      </c>
      <c r="E10" s="17" t="s">
        <v>15</v>
      </c>
      <c r="F10" s="113"/>
      <c r="G10" s="108" t="str">
        <f t="shared" si="0"/>
        <v xml:space="preserve"> </v>
      </c>
    </row>
    <row r="11" spans="1:7" ht="46.5" customHeight="1">
      <c r="A11" s="14">
        <v>3</v>
      </c>
      <c r="B11" s="15"/>
      <c r="C11" s="16" t="s">
        <v>391</v>
      </c>
      <c r="D11" s="166">
        <v>9</v>
      </c>
      <c r="E11" s="17" t="s">
        <v>31</v>
      </c>
      <c r="F11" s="113"/>
      <c r="G11" s="108" t="str">
        <f t="shared" ref="G11:G18" si="1">IF(ROUND(D11*F11,2)=0," ",ROUND(D11*F11,2))</f>
        <v xml:space="preserve"> </v>
      </c>
    </row>
    <row r="12" spans="1:7" ht="46.5" customHeight="1">
      <c r="A12" s="14">
        <v>4</v>
      </c>
      <c r="B12" s="15"/>
      <c r="C12" s="16" t="s">
        <v>390</v>
      </c>
      <c r="D12" s="166">
        <v>8</v>
      </c>
      <c r="E12" s="17" t="s">
        <v>31</v>
      </c>
      <c r="F12" s="113"/>
      <c r="G12" s="108" t="str">
        <f t="shared" si="1"/>
        <v xml:space="preserve"> </v>
      </c>
    </row>
    <row r="13" spans="1:7" ht="46.5" customHeight="1">
      <c r="A13" s="14">
        <v>5</v>
      </c>
      <c r="B13" s="15"/>
      <c r="C13" s="16" t="s">
        <v>389</v>
      </c>
      <c r="D13" s="166">
        <v>4</v>
      </c>
      <c r="E13" s="17" t="s">
        <v>31</v>
      </c>
      <c r="F13" s="113"/>
      <c r="G13" s="108" t="str">
        <f t="shared" si="1"/>
        <v xml:space="preserve"> </v>
      </c>
    </row>
    <row r="14" spans="1:7" ht="41.25" customHeight="1">
      <c r="A14" s="14">
        <v>6</v>
      </c>
      <c r="B14" s="15"/>
      <c r="C14" s="16" t="s">
        <v>388</v>
      </c>
      <c r="D14" s="166">
        <v>2</v>
      </c>
      <c r="E14" s="17" t="s">
        <v>31</v>
      </c>
      <c r="F14" s="113"/>
      <c r="G14" s="108" t="str">
        <f t="shared" si="1"/>
        <v xml:space="preserve"> </v>
      </c>
    </row>
    <row r="15" spans="1:7" ht="29.25" customHeight="1">
      <c r="A15" s="14">
        <v>7</v>
      </c>
      <c r="B15" s="15" t="s">
        <v>14</v>
      </c>
      <c r="C15" s="16" t="s">
        <v>191</v>
      </c>
      <c r="D15" s="166">
        <f>2*4*670</f>
        <v>5360</v>
      </c>
      <c r="E15" s="17" t="s">
        <v>15</v>
      </c>
      <c r="F15" s="113"/>
      <c r="G15" s="108" t="str">
        <f t="shared" si="1"/>
        <v xml:space="preserve"> </v>
      </c>
    </row>
    <row r="16" spans="1:7" ht="29.25" customHeight="1">
      <c r="A16" s="14">
        <v>8</v>
      </c>
      <c r="B16" s="15" t="s">
        <v>16</v>
      </c>
      <c r="C16" s="16" t="s">
        <v>189</v>
      </c>
      <c r="D16" s="166">
        <v>65</v>
      </c>
      <c r="E16" s="17" t="s">
        <v>15</v>
      </c>
      <c r="F16" s="113"/>
      <c r="G16" s="108" t="str">
        <f t="shared" si="1"/>
        <v xml:space="preserve"> </v>
      </c>
    </row>
    <row r="17" spans="1:7" ht="25.5" customHeight="1">
      <c r="A17" s="14">
        <v>9</v>
      </c>
      <c r="B17" s="15"/>
      <c r="C17" s="16" t="s">
        <v>334</v>
      </c>
      <c r="D17" s="166">
        <v>65</v>
      </c>
      <c r="E17" s="17" t="s">
        <v>15</v>
      </c>
      <c r="F17" s="113"/>
      <c r="G17" s="108" t="str">
        <f t="shared" si="1"/>
        <v xml:space="preserve"> </v>
      </c>
    </row>
    <row r="18" spans="1:7" ht="30.75" customHeight="1">
      <c r="A18" s="14">
        <v>10</v>
      </c>
      <c r="B18" s="15"/>
      <c r="C18" s="16" t="s">
        <v>190</v>
      </c>
      <c r="D18" s="166">
        <f>65*0.3</f>
        <v>19.5</v>
      </c>
      <c r="E18" s="17" t="s">
        <v>18</v>
      </c>
      <c r="F18" s="113"/>
      <c r="G18" s="108" t="str">
        <f t="shared" si="1"/>
        <v xml:space="preserve"> </v>
      </c>
    </row>
    <row r="19" spans="1:7" ht="30" customHeight="1">
      <c r="A19" s="20"/>
      <c r="B19" s="21"/>
      <c r="C19" s="21"/>
      <c r="D19" s="22"/>
      <c r="E19" s="22"/>
      <c r="F19" s="19" t="s">
        <v>22</v>
      </c>
      <c r="G19" s="109" t="str">
        <f>IF(SUM(G9:G18)=0,"",SUM(G9:G18))</f>
        <v/>
      </c>
    </row>
    <row r="20" spans="1:7" ht="30" customHeight="1">
      <c r="A20" s="175" t="s">
        <v>23</v>
      </c>
      <c r="B20" s="106"/>
      <c r="C20" s="223" t="s">
        <v>36</v>
      </c>
      <c r="D20" s="224"/>
      <c r="E20" s="224"/>
      <c r="F20" s="224"/>
      <c r="G20" s="225"/>
    </row>
    <row r="21" spans="1:7" ht="27" customHeight="1">
      <c r="A21" s="14">
        <v>11</v>
      </c>
      <c r="B21" s="18" t="s">
        <v>37</v>
      </c>
      <c r="C21" s="16" t="s">
        <v>192</v>
      </c>
      <c r="D21" s="126">
        <v>1039.3</v>
      </c>
      <c r="E21" s="17" t="s">
        <v>18</v>
      </c>
      <c r="F21" s="113"/>
      <c r="G21" s="108" t="str">
        <f t="shared" ref="G21:G24" si="2">IF(ROUND(D21*F21,2)=0," ",ROUND(D21*F21,2))</f>
        <v xml:space="preserve"> </v>
      </c>
    </row>
    <row r="22" spans="1:7" ht="31.5" customHeight="1">
      <c r="A22" s="14">
        <v>12</v>
      </c>
      <c r="B22" s="18"/>
      <c r="C22" s="16" t="s">
        <v>193</v>
      </c>
      <c r="D22" s="126">
        <v>1550.56</v>
      </c>
      <c r="E22" s="17" t="s">
        <v>18</v>
      </c>
      <c r="F22" s="113"/>
      <c r="G22" s="108" t="str">
        <f t="shared" si="2"/>
        <v xml:space="preserve"> </v>
      </c>
    </row>
    <row r="23" spans="1:7" ht="30.75" customHeight="1">
      <c r="A23" s="14">
        <v>13</v>
      </c>
      <c r="B23" s="18" t="s">
        <v>38</v>
      </c>
      <c r="C23" s="16" t="s">
        <v>194</v>
      </c>
      <c r="D23" s="126">
        <v>1039.3</v>
      </c>
      <c r="E23" s="17" t="s">
        <v>18</v>
      </c>
      <c r="F23" s="113"/>
      <c r="G23" s="108" t="str">
        <f t="shared" si="2"/>
        <v xml:space="preserve"> </v>
      </c>
    </row>
    <row r="24" spans="1:7" ht="30.75" customHeight="1">
      <c r="A24" s="14">
        <v>14</v>
      </c>
      <c r="B24" s="16"/>
      <c r="C24" s="16" t="s">
        <v>39</v>
      </c>
      <c r="D24" s="126">
        <v>1039.3</v>
      </c>
      <c r="E24" s="17" t="s">
        <v>18</v>
      </c>
      <c r="F24" s="113"/>
      <c r="G24" s="108" t="str">
        <f t="shared" si="2"/>
        <v xml:space="preserve"> </v>
      </c>
    </row>
    <row r="25" spans="1:7" ht="30" customHeight="1">
      <c r="A25" s="20"/>
      <c r="B25" s="21"/>
      <c r="C25" s="21"/>
      <c r="D25" s="22"/>
      <c r="E25" s="22"/>
      <c r="F25" s="19" t="s">
        <v>22</v>
      </c>
      <c r="G25" s="109" t="str">
        <f>IF(SUM(G21:G24)=0,"",SUM(G21:G24))</f>
        <v/>
      </c>
    </row>
    <row r="26" spans="1:7" ht="30" customHeight="1">
      <c r="A26" s="175" t="s">
        <v>28</v>
      </c>
      <c r="B26" s="106"/>
      <c r="C26" s="220" t="s">
        <v>41</v>
      </c>
      <c r="D26" s="221"/>
      <c r="E26" s="221"/>
      <c r="F26" s="221"/>
      <c r="G26" s="222"/>
    </row>
    <row r="27" spans="1:7" ht="31.5" customHeight="1">
      <c r="A27" s="14">
        <v>15</v>
      </c>
      <c r="B27" s="18" t="s">
        <v>42</v>
      </c>
      <c r="C27" s="16" t="s">
        <v>84</v>
      </c>
      <c r="D27" s="126">
        <v>8043.84</v>
      </c>
      <c r="E27" s="17" t="s">
        <v>15</v>
      </c>
      <c r="F27" s="113"/>
      <c r="G27" s="108" t="str">
        <f t="shared" ref="G27:G32" si="3">IF(ROUND(D27*F27,2)=0," ",ROUND(D27*F27,2))</f>
        <v xml:space="preserve"> </v>
      </c>
    </row>
    <row r="28" spans="1:7" ht="31.5" customHeight="1">
      <c r="A28" s="14">
        <v>16</v>
      </c>
      <c r="B28" s="23"/>
      <c r="C28" s="16" t="s">
        <v>89</v>
      </c>
      <c r="D28" s="126">
        <v>2691.05</v>
      </c>
      <c r="E28" s="17" t="s">
        <v>15</v>
      </c>
      <c r="F28" s="113"/>
      <c r="G28" s="108" t="str">
        <f t="shared" si="3"/>
        <v xml:space="preserve"> </v>
      </c>
    </row>
    <row r="29" spans="1:7" ht="31.5" customHeight="1">
      <c r="A29" s="14">
        <v>17</v>
      </c>
      <c r="B29" s="15" t="s">
        <v>44</v>
      </c>
      <c r="C29" s="16" t="s">
        <v>85</v>
      </c>
      <c r="D29" s="126">
        <v>5310.23</v>
      </c>
      <c r="E29" s="17" t="s">
        <v>15</v>
      </c>
      <c r="F29" s="113"/>
      <c r="G29" s="108" t="str">
        <f t="shared" si="3"/>
        <v xml:space="preserve"> </v>
      </c>
    </row>
    <row r="30" spans="1:7" ht="31.5" customHeight="1">
      <c r="A30" s="14">
        <v>18</v>
      </c>
      <c r="B30" s="15"/>
      <c r="C30" s="16" t="s">
        <v>86</v>
      </c>
      <c r="D30" s="126">
        <v>5310.23</v>
      </c>
      <c r="E30" s="17" t="s">
        <v>15</v>
      </c>
      <c r="F30" s="113"/>
      <c r="G30" s="108" t="str">
        <f t="shared" si="3"/>
        <v xml:space="preserve"> </v>
      </c>
    </row>
    <row r="31" spans="1:7" ht="34.5" customHeight="1">
      <c r="A31" s="14">
        <v>19</v>
      </c>
      <c r="B31" s="15"/>
      <c r="C31" s="16" t="s">
        <v>45</v>
      </c>
      <c r="D31" s="126">
        <v>42.56</v>
      </c>
      <c r="E31" s="17" t="s">
        <v>15</v>
      </c>
      <c r="F31" s="113"/>
      <c r="G31" s="108" t="str">
        <f t="shared" si="3"/>
        <v xml:space="preserve"> </v>
      </c>
    </row>
    <row r="32" spans="1:7" ht="36" customHeight="1">
      <c r="A32" s="14">
        <v>20</v>
      </c>
      <c r="B32" s="15" t="s">
        <v>90</v>
      </c>
      <c r="C32" s="16" t="s">
        <v>88</v>
      </c>
      <c r="D32" s="126">
        <v>5310.23</v>
      </c>
      <c r="E32" s="17" t="s">
        <v>15</v>
      </c>
      <c r="F32" s="113"/>
      <c r="G32" s="108" t="str">
        <f t="shared" si="3"/>
        <v xml:space="preserve"> </v>
      </c>
    </row>
    <row r="33" spans="1:7" ht="30" customHeight="1">
      <c r="A33" s="20"/>
      <c r="B33" s="21"/>
      <c r="C33" s="21"/>
      <c r="D33" s="22"/>
      <c r="E33" s="22"/>
      <c r="F33" s="19" t="s">
        <v>22</v>
      </c>
      <c r="G33" s="109" t="str">
        <f>IF(SUM(G27:G32)=0,"",SUM(G27:G32))</f>
        <v/>
      </c>
    </row>
    <row r="34" spans="1:7" ht="30" customHeight="1">
      <c r="A34" s="175" t="s">
        <v>35</v>
      </c>
      <c r="B34" s="106"/>
      <c r="C34" s="223" t="s">
        <v>47</v>
      </c>
      <c r="D34" s="224"/>
      <c r="E34" s="224"/>
      <c r="F34" s="224"/>
      <c r="G34" s="225"/>
    </row>
    <row r="35" spans="1:7" ht="33" customHeight="1">
      <c r="A35" s="14">
        <v>21</v>
      </c>
      <c r="B35" s="15" t="s">
        <v>78</v>
      </c>
      <c r="C35" s="16" t="s">
        <v>91</v>
      </c>
      <c r="D35" s="126">
        <v>5310</v>
      </c>
      <c r="E35" s="17" t="s">
        <v>15</v>
      </c>
      <c r="F35" s="113"/>
      <c r="G35" s="108" t="str">
        <f t="shared" ref="G35:G38" si="4">IF(ROUND(D35*F35,2)=0," ",ROUND(D35*F35,2))</f>
        <v xml:space="preserve"> </v>
      </c>
    </row>
    <row r="36" spans="1:7" ht="33" customHeight="1">
      <c r="A36" s="14">
        <v>22</v>
      </c>
      <c r="B36" s="15" t="s">
        <v>77</v>
      </c>
      <c r="C36" s="16" t="s">
        <v>81</v>
      </c>
      <c r="D36" s="126">
        <v>5310</v>
      </c>
      <c r="E36" s="17" t="s">
        <v>15</v>
      </c>
      <c r="F36" s="113"/>
      <c r="G36" s="108" t="str">
        <f t="shared" si="4"/>
        <v xml:space="preserve"> </v>
      </c>
    </row>
    <row r="37" spans="1:7" ht="33" customHeight="1">
      <c r="A37" s="14">
        <v>23</v>
      </c>
      <c r="B37" s="15" t="s">
        <v>48</v>
      </c>
      <c r="C37" s="16" t="s">
        <v>195</v>
      </c>
      <c r="D37" s="126">
        <v>2691</v>
      </c>
      <c r="E37" s="17" t="s">
        <v>15</v>
      </c>
      <c r="F37" s="113"/>
      <c r="G37" s="108" t="str">
        <f t="shared" si="4"/>
        <v xml:space="preserve"> </v>
      </c>
    </row>
    <row r="38" spans="1:7" ht="33" customHeight="1">
      <c r="A38" s="14">
        <v>24</v>
      </c>
      <c r="B38" s="15" t="s">
        <v>48</v>
      </c>
      <c r="C38" s="16" t="s">
        <v>278</v>
      </c>
      <c r="D38" s="126">
        <v>43</v>
      </c>
      <c r="E38" s="17" t="s">
        <v>15</v>
      </c>
      <c r="F38" s="113"/>
      <c r="G38" s="108" t="str">
        <f t="shared" si="4"/>
        <v xml:space="preserve"> </v>
      </c>
    </row>
    <row r="39" spans="1:7" ht="30" customHeight="1">
      <c r="A39" s="20"/>
      <c r="B39" s="21"/>
      <c r="C39" s="21"/>
      <c r="D39" s="22"/>
      <c r="E39" s="22"/>
      <c r="F39" s="19" t="s">
        <v>22</v>
      </c>
      <c r="G39" s="109" t="str">
        <f>IF(SUM(G35:G38)=0,"",SUM(G35:G38))</f>
        <v/>
      </c>
    </row>
    <row r="40" spans="1:7" ht="30" customHeight="1">
      <c r="A40" s="175" t="s">
        <v>40</v>
      </c>
      <c r="B40" s="106"/>
      <c r="C40" s="223" t="s">
        <v>49</v>
      </c>
      <c r="D40" s="224"/>
      <c r="E40" s="224"/>
      <c r="F40" s="224"/>
      <c r="G40" s="225"/>
    </row>
    <row r="41" spans="1:7" ht="35.25" customHeight="1">
      <c r="A41" s="14">
        <v>25</v>
      </c>
      <c r="B41" s="17" t="s">
        <v>50</v>
      </c>
      <c r="C41" s="16" t="s">
        <v>60</v>
      </c>
      <c r="D41" s="126">
        <f>2*1.5*684</f>
        <v>2052</v>
      </c>
      <c r="E41" s="17" t="s">
        <v>15</v>
      </c>
      <c r="F41" s="113"/>
      <c r="G41" s="108" t="str">
        <f t="shared" ref="G41" si="5">IF(ROUND(D41*F41,2)=0," ",ROUND(D41*F41,2))</f>
        <v xml:space="preserve"> </v>
      </c>
    </row>
    <row r="42" spans="1:7" ht="30" customHeight="1">
      <c r="A42" s="20"/>
      <c r="B42" s="21"/>
      <c r="C42" s="21"/>
      <c r="D42" s="22"/>
      <c r="E42" s="22"/>
      <c r="F42" s="19" t="s">
        <v>22</v>
      </c>
      <c r="G42" s="109" t="str">
        <f>IF(SUM(G41:G41)=0,"",SUM(G41:G41))</f>
        <v/>
      </c>
    </row>
    <row r="43" spans="1:7" ht="30" customHeight="1">
      <c r="A43" s="175" t="s">
        <v>46</v>
      </c>
      <c r="B43" s="106"/>
      <c r="C43" s="223" t="s">
        <v>49</v>
      </c>
      <c r="D43" s="224"/>
      <c r="E43" s="224"/>
      <c r="F43" s="224"/>
      <c r="G43" s="225"/>
    </row>
    <row r="44" spans="1:7" ht="31.5" customHeight="1">
      <c r="A44" s="14">
        <v>26</v>
      </c>
      <c r="B44" s="15" t="s">
        <v>197</v>
      </c>
      <c r="C44" s="16" t="s">
        <v>198</v>
      </c>
      <c r="D44" s="126">
        <v>64</v>
      </c>
      <c r="E44" s="17" t="s">
        <v>15</v>
      </c>
      <c r="F44" s="113"/>
      <c r="G44" s="108" t="str">
        <f t="shared" ref="G44:G46" si="6">IF(ROUND(D44*F44,2)=0," ",ROUND(D44*F44,2))</f>
        <v xml:space="preserve"> </v>
      </c>
    </row>
    <row r="45" spans="1:7" ht="31.5" customHeight="1">
      <c r="A45" s="14">
        <v>27</v>
      </c>
      <c r="B45" s="15" t="s">
        <v>199</v>
      </c>
      <c r="C45" s="16" t="s">
        <v>200</v>
      </c>
      <c r="D45" s="126">
        <v>31</v>
      </c>
      <c r="E45" s="17" t="s">
        <v>31</v>
      </c>
      <c r="F45" s="113"/>
      <c r="G45" s="108" t="str">
        <f t="shared" si="6"/>
        <v xml:space="preserve"> </v>
      </c>
    </row>
    <row r="46" spans="1:7" ht="31.5" customHeight="1">
      <c r="A46" s="14">
        <v>28</v>
      </c>
      <c r="B46" s="15"/>
      <c r="C46" s="16" t="s">
        <v>201</v>
      </c>
      <c r="D46" s="126">
        <v>34</v>
      </c>
      <c r="E46" s="17" t="s">
        <v>31</v>
      </c>
      <c r="F46" s="113"/>
      <c r="G46" s="108" t="str">
        <f t="shared" si="6"/>
        <v xml:space="preserve"> </v>
      </c>
    </row>
    <row r="47" spans="1:7" ht="30" customHeight="1">
      <c r="A47" s="202"/>
      <c r="B47" s="203"/>
      <c r="C47" s="203"/>
      <c r="D47" s="203"/>
      <c r="E47" s="204"/>
      <c r="F47" s="19" t="s">
        <v>22</v>
      </c>
      <c r="G47" s="109" t="str">
        <f>IF(SUM(G44:G46)=0,"",SUM(G44:G46))</f>
        <v/>
      </c>
    </row>
    <row r="48" spans="1:7" ht="30" customHeight="1">
      <c r="A48" s="175" t="s">
        <v>51</v>
      </c>
      <c r="B48" s="106"/>
      <c r="C48" s="223" t="s">
        <v>52</v>
      </c>
      <c r="D48" s="224"/>
      <c r="E48" s="224"/>
      <c r="F48" s="224"/>
      <c r="G48" s="225"/>
    </row>
    <row r="49" spans="1:11" ht="32.25" customHeight="1">
      <c r="A49" s="14">
        <v>29</v>
      </c>
      <c r="B49" s="15" t="s">
        <v>53</v>
      </c>
      <c r="C49" s="16" t="s">
        <v>67</v>
      </c>
      <c r="D49" s="126">
        <v>1429.7</v>
      </c>
      <c r="E49" s="17" t="s">
        <v>30</v>
      </c>
      <c r="F49" s="113"/>
      <c r="G49" s="108" t="str">
        <f t="shared" ref="G49:G50" si="7">IF(ROUND(D49*F49,2)=0," ",ROUND(D49*F49,2))</f>
        <v xml:space="preserve"> </v>
      </c>
    </row>
    <row r="50" spans="1:11" ht="32.25" customHeight="1">
      <c r="A50" s="14">
        <v>30</v>
      </c>
      <c r="B50" s="15" t="s">
        <v>54</v>
      </c>
      <c r="C50" s="16" t="s">
        <v>55</v>
      </c>
      <c r="D50" s="126">
        <v>1359.8</v>
      </c>
      <c r="E50" s="17" t="s">
        <v>30</v>
      </c>
      <c r="F50" s="113"/>
      <c r="G50" s="108" t="str">
        <f t="shared" si="7"/>
        <v xml:space="preserve"> </v>
      </c>
    </row>
    <row r="51" spans="1:11" ht="30" customHeight="1" thickBot="1">
      <c r="A51" s="202"/>
      <c r="B51" s="203"/>
      <c r="C51" s="203"/>
      <c r="D51" s="203"/>
      <c r="E51" s="204"/>
      <c r="F51" s="19" t="s">
        <v>22</v>
      </c>
      <c r="G51" s="109" t="str">
        <f>IF(SUM(G49:G50)=0,"",SUM(G49:G50))</f>
        <v/>
      </c>
      <c r="K51" t="s">
        <v>421</v>
      </c>
    </row>
    <row r="52" spans="1:11" ht="36.75" customHeight="1" thickBot="1">
      <c r="A52" s="205" t="s">
        <v>56</v>
      </c>
      <c r="B52" s="206"/>
      <c r="C52" s="206"/>
      <c r="D52" s="206"/>
      <c r="E52" s="206"/>
      <c r="F52" s="207"/>
      <c r="G52" s="114" t="str">
        <f>IF(SUM(G19,G25,G33,G39,G42,G47,G51)=0,"",SUM(G19,G25,G33,G39,G42,G47,G51))</f>
        <v/>
      </c>
      <c r="K52" s="177">
        <f>+SUM(G9:G51)/2</f>
        <v>0</v>
      </c>
    </row>
  </sheetData>
  <sheetProtection password="C714" sheet="1" objects="1" scenarios="1"/>
  <customSheetViews>
    <customSheetView guid="{884A1504-D651-461D-833F-5291DE2AB5FB}" scale="110" topLeftCell="A24">
      <selection activeCell="J36" sqref="J36"/>
      <pageMargins left="0.7" right="0.7" top="0.75" bottom="0.75" header="0.3" footer="0.3"/>
    </customSheetView>
  </customSheetViews>
  <mergeCells count="19">
    <mergeCell ref="A47:E47"/>
    <mergeCell ref="C48:G48"/>
    <mergeCell ref="A51:E51"/>
    <mergeCell ref="A52:F52"/>
    <mergeCell ref="C43:G43"/>
    <mergeCell ref="C40:G40"/>
    <mergeCell ref="A1:G1"/>
    <mergeCell ref="A2:G2"/>
    <mergeCell ref="A3:G3"/>
    <mergeCell ref="A5:A6"/>
    <mergeCell ref="C5:C6"/>
    <mergeCell ref="D5:D6"/>
    <mergeCell ref="E5:E6"/>
    <mergeCell ref="F5:F6"/>
    <mergeCell ref="G5:G6"/>
    <mergeCell ref="C8:G8"/>
    <mergeCell ref="C20:G20"/>
    <mergeCell ref="C26:G26"/>
    <mergeCell ref="C34:G34"/>
  </mergeCells>
  <pageMargins left="0.74803149606299213" right="0.59055118110236227" top="0.74803149606299213" bottom="0.74803149606299213" header="0.31496062992125984" footer="0.31496062992125984"/>
  <pageSetup paperSize="9" scale="71" fitToHeight="2" orientation="portrait" r:id="rId1"/>
  <headerFoot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6"/>
  <sheetViews>
    <sheetView workbookViewId="0">
      <selection activeCell="G24" sqref="G24"/>
    </sheetView>
  </sheetViews>
  <sheetFormatPr defaultRowHeight="14.25"/>
  <cols>
    <col min="1" max="1" width="3.75" style="24" customWidth="1"/>
    <col min="2" max="2" width="9.875" style="25" customWidth="1"/>
    <col min="3" max="3" width="58" style="26" customWidth="1"/>
    <col min="4" max="4" width="7.25" style="26" customWidth="1"/>
    <col min="5" max="5" width="7.875" style="26" customWidth="1"/>
    <col min="6" max="6" width="11" style="26" customWidth="1"/>
    <col min="7" max="7" width="17.625" style="27" customWidth="1"/>
    <col min="8" max="8" width="9.75" customWidth="1"/>
    <col min="13" max="13" width="13.125" customWidth="1"/>
    <col min="257" max="257" width="3.75" customWidth="1"/>
    <col min="258" max="258" width="9.875" customWidth="1"/>
    <col min="259" max="259" width="58" customWidth="1"/>
    <col min="260" max="260" width="7.375" customWidth="1"/>
    <col min="261" max="261" width="5.875" customWidth="1"/>
    <col min="262" max="262" width="10.25" customWidth="1"/>
    <col min="263" max="263" width="17.625" customWidth="1"/>
    <col min="264" max="264" width="4" customWidth="1"/>
    <col min="269" max="269" width="41.875" customWidth="1"/>
    <col min="513" max="513" width="3.75" customWidth="1"/>
    <col min="514" max="514" width="9.875" customWidth="1"/>
    <col min="515" max="515" width="58" customWidth="1"/>
    <col min="516" max="516" width="7.375" customWidth="1"/>
    <col min="517" max="517" width="5.875" customWidth="1"/>
    <col min="518" max="518" width="10.25" customWidth="1"/>
    <col min="519" max="519" width="17.625" customWidth="1"/>
    <col min="520" max="520" width="4" customWidth="1"/>
    <col min="525" max="525" width="41.875" customWidth="1"/>
    <col min="769" max="769" width="3.75" customWidth="1"/>
    <col min="770" max="770" width="9.875" customWidth="1"/>
    <col min="771" max="771" width="58" customWidth="1"/>
    <col min="772" max="772" width="7.375" customWidth="1"/>
    <col min="773" max="773" width="5.875" customWidth="1"/>
    <col min="774" max="774" width="10.25" customWidth="1"/>
    <col min="775" max="775" width="17.625" customWidth="1"/>
    <col min="776" max="776" width="4" customWidth="1"/>
    <col min="781" max="781" width="41.875" customWidth="1"/>
    <col min="1025" max="1025" width="3.75" customWidth="1"/>
    <col min="1026" max="1026" width="9.875" customWidth="1"/>
    <col min="1027" max="1027" width="58" customWidth="1"/>
    <col min="1028" max="1028" width="7.375" customWidth="1"/>
    <col min="1029" max="1029" width="5.875" customWidth="1"/>
    <col min="1030" max="1030" width="10.25" customWidth="1"/>
    <col min="1031" max="1031" width="17.625" customWidth="1"/>
    <col min="1032" max="1032" width="4" customWidth="1"/>
    <col min="1037" max="1037" width="41.875" customWidth="1"/>
    <col min="1281" max="1281" width="3.75" customWidth="1"/>
    <col min="1282" max="1282" width="9.875" customWidth="1"/>
    <col min="1283" max="1283" width="58" customWidth="1"/>
    <col min="1284" max="1284" width="7.375" customWidth="1"/>
    <col min="1285" max="1285" width="5.875" customWidth="1"/>
    <col min="1286" max="1286" width="10.25" customWidth="1"/>
    <col min="1287" max="1287" width="17.625" customWidth="1"/>
    <col min="1288" max="1288" width="4" customWidth="1"/>
    <col min="1293" max="1293" width="41.875" customWidth="1"/>
    <col min="1537" max="1537" width="3.75" customWidth="1"/>
    <col min="1538" max="1538" width="9.875" customWidth="1"/>
    <col min="1539" max="1539" width="58" customWidth="1"/>
    <col min="1540" max="1540" width="7.375" customWidth="1"/>
    <col min="1541" max="1541" width="5.875" customWidth="1"/>
    <col min="1542" max="1542" width="10.25" customWidth="1"/>
    <col min="1543" max="1543" width="17.625" customWidth="1"/>
    <col min="1544" max="1544" width="4" customWidth="1"/>
    <col min="1549" max="1549" width="41.875" customWidth="1"/>
    <col min="1793" max="1793" width="3.75" customWidth="1"/>
    <col min="1794" max="1794" width="9.875" customWidth="1"/>
    <col min="1795" max="1795" width="58" customWidth="1"/>
    <col min="1796" max="1796" width="7.375" customWidth="1"/>
    <col min="1797" max="1797" width="5.875" customWidth="1"/>
    <col min="1798" max="1798" width="10.25" customWidth="1"/>
    <col min="1799" max="1799" width="17.625" customWidth="1"/>
    <col min="1800" max="1800" width="4" customWidth="1"/>
    <col min="1805" max="1805" width="41.875" customWidth="1"/>
    <col min="2049" max="2049" width="3.75" customWidth="1"/>
    <col min="2050" max="2050" width="9.875" customWidth="1"/>
    <col min="2051" max="2051" width="58" customWidth="1"/>
    <col min="2052" max="2052" width="7.375" customWidth="1"/>
    <col min="2053" max="2053" width="5.875" customWidth="1"/>
    <col min="2054" max="2054" width="10.25" customWidth="1"/>
    <col min="2055" max="2055" width="17.625" customWidth="1"/>
    <col min="2056" max="2056" width="4" customWidth="1"/>
    <col min="2061" max="2061" width="41.875" customWidth="1"/>
    <col min="2305" max="2305" width="3.75" customWidth="1"/>
    <col min="2306" max="2306" width="9.875" customWidth="1"/>
    <col min="2307" max="2307" width="58" customWidth="1"/>
    <col min="2308" max="2308" width="7.375" customWidth="1"/>
    <col min="2309" max="2309" width="5.875" customWidth="1"/>
    <col min="2310" max="2310" width="10.25" customWidth="1"/>
    <col min="2311" max="2311" width="17.625" customWidth="1"/>
    <col min="2312" max="2312" width="4" customWidth="1"/>
    <col min="2317" max="2317" width="41.875" customWidth="1"/>
    <col min="2561" max="2561" width="3.75" customWidth="1"/>
    <col min="2562" max="2562" width="9.875" customWidth="1"/>
    <col min="2563" max="2563" width="58" customWidth="1"/>
    <col min="2564" max="2564" width="7.375" customWidth="1"/>
    <col min="2565" max="2565" width="5.875" customWidth="1"/>
    <col min="2566" max="2566" width="10.25" customWidth="1"/>
    <col min="2567" max="2567" width="17.625" customWidth="1"/>
    <col min="2568" max="2568" width="4" customWidth="1"/>
    <col min="2573" max="2573" width="41.875" customWidth="1"/>
    <col min="2817" max="2817" width="3.75" customWidth="1"/>
    <col min="2818" max="2818" width="9.875" customWidth="1"/>
    <col min="2819" max="2819" width="58" customWidth="1"/>
    <col min="2820" max="2820" width="7.375" customWidth="1"/>
    <col min="2821" max="2821" width="5.875" customWidth="1"/>
    <col min="2822" max="2822" width="10.25" customWidth="1"/>
    <col min="2823" max="2823" width="17.625" customWidth="1"/>
    <col min="2824" max="2824" width="4" customWidth="1"/>
    <col min="2829" max="2829" width="41.875" customWidth="1"/>
    <col min="3073" max="3073" width="3.75" customWidth="1"/>
    <col min="3074" max="3074" width="9.875" customWidth="1"/>
    <col min="3075" max="3075" width="58" customWidth="1"/>
    <col min="3076" max="3076" width="7.375" customWidth="1"/>
    <col min="3077" max="3077" width="5.875" customWidth="1"/>
    <col min="3078" max="3078" width="10.25" customWidth="1"/>
    <col min="3079" max="3079" width="17.625" customWidth="1"/>
    <col min="3080" max="3080" width="4" customWidth="1"/>
    <col min="3085" max="3085" width="41.875" customWidth="1"/>
    <col min="3329" max="3329" width="3.75" customWidth="1"/>
    <col min="3330" max="3330" width="9.875" customWidth="1"/>
    <col min="3331" max="3331" width="58" customWidth="1"/>
    <col min="3332" max="3332" width="7.375" customWidth="1"/>
    <col min="3333" max="3333" width="5.875" customWidth="1"/>
    <col min="3334" max="3334" width="10.25" customWidth="1"/>
    <col min="3335" max="3335" width="17.625" customWidth="1"/>
    <col min="3336" max="3336" width="4" customWidth="1"/>
    <col min="3341" max="3341" width="41.875" customWidth="1"/>
    <col min="3585" max="3585" width="3.75" customWidth="1"/>
    <col min="3586" max="3586" width="9.875" customWidth="1"/>
    <col min="3587" max="3587" width="58" customWidth="1"/>
    <col min="3588" max="3588" width="7.375" customWidth="1"/>
    <col min="3589" max="3589" width="5.875" customWidth="1"/>
    <col min="3590" max="3590" width="10.25" customWidth="1"/>
    <col min="3591" max="3591" width="17.625" customWidth="1"/>
    <col min="3592" max="3592" width="4" customWidth="1"/>
    <col min="3597" max="3597" width="41.875" customWidth="1"/>
    <col min="3841" max="3841" width="3.75" customWidth="1"/>
    <col min="3842" max="3842" width="9.875" customWidth="1"/>
    <col min="3843" max="3843" width="58" customWidth="1"/>
    <col min="3844" max="3844" width="7.375" customWidth="1"/>
    <col min="3845" max="3845" width="5.875" customWidth="1"/>
    <col min="3846" max="3846" width="10.25" customWidth="1"/>
    <col min="3847" max="3847" width="17.625" customWidth="1"/>
    <col min="3848" max="3848" width="4" customWidth="1"/>
    <col min="3853" max="3853" width="41.875" customWidth="1"/>
    <col min="4097" max="4097" width="3.75" customWidth="1"/>
    <col min="4098" max="4098" width="9.875" customWidth="1"/>
    <col min="4099" max="4099" width="58" customWidth="1"/>
    <col min="4100" max="4100" width="7.375" customWidth="1"/>
    <col min="4101" max="4101" width="5.875" customWidth="1"/>
    <col min="4102" max="4102" width="10.25" customWidth="1"/>
    <col min="4103" max="4103" width="17.625" customWidth="1"/>
    <col min="4104" max="4104" width="4" customWidth="1"/>
    <col min="4109" max="4109" width="41.875" customWidth="1"/>
    <col min="4353" max="4353" width="3.75" customWidth="1"/>
    <col min="4354" max="4354" width="9.875" customWidth="1"/>
    <col min="4355" max="4355" width="58" customWidth="1"/>
    <col min="4356" max="4356" width="7.375" customWidth="1"/>
    <col min="4357" max="4357" width="5.875" customWidth="1"/>
    <col min="4358" max="4358" width="10.25" customWidth="1"/>
    <col min="4359" max="4359" width="17.625" customWidth="1"/>
    <col min="4360" max="4360" width="4" customWidth="1"/>
    <col min="4365" max="4365" width="41.875" customWidth="1"/>
    <col min="4609" max="4609" width="3.75" customWidth="1"/>
    <col min="4610" max="4610" width="9.875" customWidth="1"/>
    <col min="4611" max="4611" width="58" customWidth="1"/>
    <col min="4612" max="4612" width="7.375" customWidth="1"/>
    <col min="4613" max="4613" width="5.875" customWidth="1"/>
    <col min="4614" max="4614" width="10.25" customWidth="1"/>
    <col min="4615" max="4615" width="17.625" customWidth="1"/>
    <col min="4616" max="4616" width="4" customWidth="1"/>
    <col min="4621" max="4621" width="41.875" customWidth="1"/>
    <col min="4865" max="4865" width="3.75" customWidth="1"/>
    <col min="4866" max="4866" width="9.875" customWidth="1"/>
    <col min="4867" max="4867" width="58" customWidth="1"/>
    <col min="4868" max="4868" width="7.375" customWidth="1"/>
    <col min="4869" max="4869" width="5.875" customWidth="1"/>
    <col min="4870" max="4870" width="10.25" customWidth="1"/>
    <col min="4871" max="4871" width="17.625" customWidth="1"/>
    <col min="4872" max="4872" width="4" customWidth="1"/>
    <col min="4877" max="4877" width="41.875" customWidth="1"/>
    <col min="5121" max="5121" width="3.75" customWidth="1"/>
    <col min="5122" max="5122" width="9.875" customWidth="1"/>
    <col min="5123" max="5123" width="58" customWidth="1"/>
    <col min="5124" max="5124" width="7.375" customWidth="1"/>
    <col min="5125" max="5125" width="5.875" customWidth="1"/>
    <col min="5126" max="5126" width="10.25" customWidth="1"/>
    <col min="5127" max="5127" width="17.625" customWidth="1"/>
    <col min="5128" max="5128" width="4" customWidth="1"/>
    <col min="5133" max="5133" width="41.875" customWidth="1"/>
    <col min="5377" max="5377" width="3.75" customWidth="1"/>
    <col min="5378" max="5378" width="9.875" customWidth="1"/>
    <col min="5379" max="5379" width="58" customWidth="1"/>
    <col min="5380" max="5380" width="7.375" customWidth="1"/>
    <col min="5381" max="5381" width="5.875" customWidth="1"/>
    <col min="5382" max="5382" width="10.25" customWidth="1"/>
    <col min="5383" max="5383" width="17.625" customWidth="1"/>
    <col min="5384" max="5384" width="4" customWidth="1"/>
    <col min="5389" max="5389" width="41.875" customWidth="1"/>
    <col min="5633" max="5633" width="3.75" customWidth="1"/>
    <col min="5634" max="5634" width="9.875" customWidth="1"/>
    <col min="5635" max="5635" width="58" customWidth="1"/>
    <col min="5636" max="5636" width="7.375" customWidth="1"/>
    <col min="5637" max="5637" width="5.875" customWidth="1"/>
    <col min="5638" max="5638" width="10.25" customWidth="1"/>
    <col min="5639" max="5639" width="17.625" customWidth="1"/>
    <col min="5640" max="5640" width="4" customWidth="1"/>
    <col min="5645" max="5645" width="41.875" customWidth="1"/>
    <col min="5889" max="5889" width="3.75" customWidth="1"/>
    <col min="5890" max="5890" width="9.875" customWidth="1"/>
    <col min="5891" max="5891" width="58" customWidth="1"/>
    <col min="5892" max="5892" width="7.375" customWidth="1"/>
    <col min="5893" max="5893" width="5.875" customWidth="1"/>
    <col min="5894" max="5894" width="10.25" customWidth="1"/>
    <col min="5895" max="5895" width="17.625" customWidth="1"/>
    <col min="5896" max="5896" width="4" customWidth="1"/>
    <col min="5901" max="5901" width="41.875" customWidth="1"/>
    <col min="6145" max="6145" width="3.75" customWidth="1"/>
    <col min="6146" max="6146" width="9.875" customWidth="1"/>
    <col min="6147" max="6147" width="58" customWidth="1"/>
    <col min="6148" max="6148" width="7.375" customWidth="1"/>
    <col min="6149" max="6149" width="5.875" customWidth="1"/>
    <col min="6150" max="6150" width="10.25" customWidth="1"/>
    <col min="6151" max="6151" width="17.625" customWidth="1"/>
    <col min="6152" max="6152" width="4" customWidth="1"/>
    <col min="6157" max="6157" width="41.875" customWidth="1"/>
    <col min="6401" max="6401" width="3.75" customWidth="1"/>
    <col min="6402" max="6402" width="9.875" customWidth="1"/>
    <col min="6403" max="6403" width="58" customWidth="1"/>
    <col min="6404" max="6404" width="7.375" customWidth="1"/>
    <col min="6405" max="6405" width="5.875" customWidth="1"/>
    <col min="6406" max="6406" width="10.25" customWidth="1"/>
    <col min="6407" max="6407" width="17.625" customWidth="1"/>
    <col min="6408" max="6408" width="4" customWidth="1"/>
    <col min="6413" max="6413" width="41.875" customWidth="1"/>
    <col min="6657" max="6657" width="3.75" customWidth="1"/>
    <col min="6658" max="6658" width="9.875" customWidth="1"/>
    <col min="6659" max="6659" width="58" customWidth="1"/>
    <col min="6660" max="6660" width="7.375" customWidth="1"/>
    <col min="6661" max="6661" width="5.875" customWidth="1"/>
    <col min="6662" max="6662" width="10.25" customWidth="1"/>
    <col min="6663" max="6663" width="17.625" customWidth="1"/>
    <col min="6664" max="6664" width="4" customWidth="1"/>
    <col min="6669" max="6669" width="41.875" customWidth="1"/>
    <col min="6913" max="6913" width="3.75" customWidth="1"/>
    <col min="6914" max="6914" width="9.875" customWidth="1"/>
    <col min="6915" max="6915" width="58" customWidth="1"/>
    <col min="6916" max="6916" width="7.375" customWidth="1"/>
    <col min="6917" max="6917" width="5.875" customWidth="1"/>
    <col min="6918" max="6918" width="10.25" customWidth="1"/>
    <col min="6919" max="6919" width="17.625" customWidth="1"/>
    <col min="6920" max="6920" width="4" customWidth="1"/>
    <col min="6925" max="6925" width="41.875" customWidth="1"/>
    <col min="7169" max="7169" width="3.75" customWidth="1"/>
    <col min="7170" max="7170" width="9.875" customWidth="1"/>
    <col min="7171" max="7171" width="58" customWidth="1"/>
    <col min="7172" max="7172" width="7.375" customWidth="1"/>
    <col min="7173" max="7173" width="5.875" customWidth="1"/>
    <col min="7174" max="7174" width="10.25" customWidth="1"/>
    <col min="7175" max="7175" width="17.625" customWidth="1"/>
    <col min="7176" max="7176" width="4" customWidth="1"/>
    <col min="7181" max="7181" width="41.875" customWidth="1"/>
    <col min="7425" max="7425" width="3.75" customWidth="1"/>
    <col min="7426" max="7426" width="9.875" customWidth="1"/>
    <col min="7427" max="7427" width="58" customWidth="1"/>
    <col min="7428" max="7428" width="7.375" customWidth="1"/>
    <col min="7429" max="7429" width="5.875" customWidth="1"/>
    <col min="7430" max="7430" width="10.25" customWidth="1"/>
    <col min="7431" max="7431" width="17.625" customWidth="1"/>
    <col min="7432" max="7432" width="4" customWidth="1"/>
    <col min="7437" max="7437" width="41.875" customWidth="1"/>
    <col min="7681" max="7681" width="3.75" customWidth="1"/>
    <col min="7682" max="7682" width="9.875" customWidth="1"/>
    <col min="7683" max="7683" width="58" customWidth="1"/>
    <col min="7684" max="7684" width="7.375" customWidth="1"/>
    <col min="7685" max="7685" width="5.875" customWidth="1"/>
    <col min="7686" max="7686" width="10.25" customWidth="1"/>
    <col min="7687" max="7687" width="17.625" customWidth="1"/>
    <col min="7688" max="7688" width="4" customWidth="1"/>
    <col min="7693" max="7693" width="41.875" customWidth="1"/>
    <col min="7937" max="7937" width="3.75" customWidth="1"/>
    <col min="7938" max="7938" width="9.875" customWidth="1"/>
    <col min="7939" max="7939" width="58" customWidth="1"/>
    <col min="7940" max="7940" width="7.375" customWidth="1"/>
    <col min="7941" max="7941" width="5.875" customWidth="1"/>
    <col min="7942" max="7942" width="10.25" customWidth="1"/>
    <col min="7943" max="7943" width="17.625" customWidth="1"/>
    <col min="7944" max="7944" width="4" customWidth="1"/>
    <col min="7949" max="7949" width="41.875" customWidth="1"/>
    <col min="8193" max="8193" width="3.75" customWidth="1"/>
    <col min="8194" max="8194" width="9.875" customWidth="1"/>
    <col min="8195" max="8195" width="58" customWidth="1"/>
    <col min="8196" max="8196" width="7.375" customWidth="1"/>
    <col min="8197" max="8197" width="5.875" customWidth="1"/>
    <col min="8198" max="8198" width="10.25" customWidth="1"/>
    <col min="8199" max="8199" width="17.625" customWidth="1"/>
    <col min="8200" max="8200" width="4" customWidth="1"/>
    <col min="8205" max="8205" width="41.875" customWidth="1"/>
    <col min="8449" max="8449" width="3.75" customWidth="1"/>
    <col min="8450" max="8450" width="9.875" customWidth="1"/>
    <col min="8451" max="8451" width="58" customWidth="1"/>
    <col min="8452" max="8452" width="7.375" customWidth="1"/>
    <col min="8453" max="8453" width="5.875" customWidth="1"/>
    <col min="8454" max="8454" width="10.25" customWidth="1"/>
    <col min="8455" max="8455" width="17.625" customWidth="1"/>
    <col min="8456" max="8456" width="4" customWidth="1"/>
    <col min="8461" max="8461" width="41.875" customWidth="1"/>
    <col min="8705" max="8705" width="3.75" customWidth="1"/>
    <col min="8706" max="8706" width="9.875" customWidth="1"/>
    <col min="8707" max="8707" width="58" customWidth="1"/>
    <col min="8708" max="8708" width="7.375" customWidth="1"/>
    <col min="8709" max="8709" width="5.875" customWidth="1"/>
    <col min="8710" max="8710" width="10.25" customWidth="1"/>
    <col min="8711" max="8711" width="17.625" customWidth="1"/>
    <col min="8712" max="8712" width="4" customWidth="1"/>
    <col min="8717" max="8717" width="41.875" customWidth="1"/>
    <col min="8961" max="8961" width="3.75" customWidth="1"/>
    <col min="8962" max="8962" width="9.875" customWidth="1"/>
    <col min="8963" max="8963" width="58" customWidth="1"/>
    <col min="8964" max="8964" width="7.375" customWidth="1"/>
    <col min="8965" max="8965" width="5.875" customWidth="1"/>
    <col min="8966" max="8966" width="10.25" customWidth="1"/>
    <col min="8967" max="8967" width="17.625" customWidth="1"/>
    <col min="8968" max="8968" width="4" customWidth="1"/>
    <col min="8973" max="8973" width="41.875" customWidth="1"/>
    <col min="9217" max="9217" width="3.75" customWidth="1"/>
    <col min="9218" max="9218" width="9.875" customWidth="1"/>
    <col min="9219" max="9219" width="58" customWidth="1"/>
    <col min="9220" max="9220" width="7.375" customWidth="1"/>
    <col min="9221" max="9221" width="5.875" customWidth="1"/>
    <col min="9222" max="9222" width="10.25" customWidth="1"/>
    <col min="9223" max="9223" width="17.625" customWidth="1"/>
    <col min="9224" max="9224" width="4" customWidth="1"/>
    <col min="9229" max="9229" width="41.875" customWidth="1"/>
    <col min="9473" max="9473" width="3.75" customWidth="1"/>
    <col min="9474" max="9474" width="9.875" customWidth="1"/>
    <col min="9475" max="9475" width="58" customWidth="1"/>
    <col min="9476" max="9476" width="7.375" customWidth="1"/>
    <col min="9477" max="9477" width="5.875" customWidth="1"/>
    <col min="9478" max="9478" width="10.25" customWidth="1"/>
    <col min="9479" max="9479" width="17.625" customWidth="1"/>
    <col min="9480" max="9480" width="4" customWidth="1"/>
    <col min="9485" max="9485" width="41.875" customWidth="1"/>
    <col min="9729" max="9729" width="3.75" customWidth="1"/>
    <col min="9730" max="9730" width="9.875" customWidth="1"/>
    <col min="9731" max="9731" width="58" customWidth="1"/>
    <col min="9732" max="9732" width="7.375" customWidth="1"/>
    <col min="9733" max="9733" width="5.875" customWidth="1"/>
    <col min="9734" max="9734" width="10.25" customWidth="1"/>
    <col min="9735" max="9735" width="17.625" customWidth="1"/>
    <col min="9736" max="9736" width="4" customWidth="1"/>
    <col min="9741" max="9741" width="41.875" customWidth="1"/>
    <col min="9985" max="9985" width="3.75" customWidth="1"/>
    <col min="9986" max="9986" width="9.875" customWidth="1"/>
    <col min="9987" max="9987" width="58" customWidth="1"/>
    <col min="9988" max="9988" width="7.375" customWidth="1"/>
    <col min="9989" max="9989" width="5.875" customWidth="1"/>
    <col min="9990" max="9990" width="10.25" customWidth="1"/>
    <col min="9991" max="9991" width="17.625" customWidth="1"/>
    <col min="9992" max="9992" width="4" customWidth="1"/>
    <col min="9997" max="9997" width="41.875" customWidth="1"/>
    <col min="10241" max="10241" width="3.75" customWidth="1"/>
    <col min="10242" max="10242" width="9.875" customWidth="1"/>
    <col min="10243" max="10243" width="58" customWidth="1"/>
    <col min="10244" max="10244" width="7.375" customWidth="1"/>
    <col min="10245" max="10245" width="5.875" customWidth="1"/>
    <col min="10246" max="10246" width="10.25" customWidth="1"/>
    <col min="10247" max="10247" width="17.625" customWidth="1"/>
    <col min="10248" max="10248" width="4" customWidth="1"/>
    <col min="10253" max="10253" width="41.875" customWidth="1"/>
    <col min="10497" max="10497" width="3.75" customWidth="1"/>
    <col min="10498" max="10498" width="9.875" customWidth="1"/>
    <col min="10499" max="10499" width="58" customWidth="1"/>
    <col min="10500" max="10500" width="7.375" customWidth="1"/>
    <col min="10501" max="10501" width="5.875" customWidth="1"/>
    <col min="10502" max="10502" width="10.25" customWidth="1"/>
    <col min="10503" max="10503" width="17.625" customWidth="1"/>
    <col min="10504" max="10504" width="4" customWidth="1"/>
    <col min="10509" max="10509" width="41.875" customWidth="1"/>
    <col min="10753" max="10753" width="3.75" customWidth="1"/>
    <col min="10754" max="10754" width="9.875" customWidth="1"/>
    <col min="10755" max="10755" width="58" customWidth="1"/>
    <col min="10756" max="10756" width="7.375" customWidth="1"/>
    <col min="10757" max="10757" width="5.875" customWidth="1"/>
    <col min="10758" max="10758" width="10.25" customWidth="1"/>
    <col min="10759" max="10759" width="17.625" customWidth="1"/>
    <col min="10760" max="10760" width="4" customWidth="1"/>
    <col min="10765" max="10765" width="41.875" customWidth="1"/>
    <col min="11009" max="11009" width="3.75" customWidth="1"/>
    <col min="11010" max="11010" width="9.875" customWidth="1"/>
    <col min="11011" max="11011" width="58" customWidth="1"/>
    <col min="11012" max="11012" width="7.375" customWidth="1"/>
    <col min="11013" max="11013" width="5.875" customWidth="1"/>
    <col min="11014" max="11014" width="10.25" customWidth="1"/>
    <col min="11015" max="11015" width="17.625" customWidth="1"/>
    <col min="11016" max="11016" width="4" customWidth="1"/>
    <col min="11021" max="11021" width="41.875" customWidth="1"/>
    <col min="11265" max="11265" width="3.75" customWidth="1"/>
    <col min="11266" max="11266" width="9.875" customWidth="1"/>
    <col min="11267" max="11267" width="58" customWidth="1"/>
    <col min="11268" max="11268" width="7.375" customWidth="1"/>
    <col min="11269" max="11269" width="5.875" customWidth="1"/>
    <col min="11270" max="11270" width="10.25" customWidth="1"/>
    <col min="11271" max="11271" width="17.625" customWidth="1"/>
    <col min="11272" max="11272" width="4" customWidth="1"/>
    <col min="11277" max="11277" width="41.875" customWidth="1"/>
    <col min="11521" max="11521" width="3.75" customWidth="1"/>
    <col min="11522" max="11522" width="9.875" customWidth="1"/>
    <col min="11523" max="11523" width="58" customWidth="1"/>
    <col min="11524" max="11524" width="7.375" customWidth="1"/>
    <col min="11525" max="11525" width="5.875" customWidth="1"/>
    <col min="11526" max="11526" width="10.25" customWidth="1"/>
    <col min="11527" max="11527" width="17.625" customWidth="1"/>
    <col min="11528" max="11528" width="4" customWidth="1"/>
    <col min="11533" max="11533" width="41.875" customWidth="1"/>
    <col min="11777" max="11777" width="3.75" customWidth="1"/>
    <col min="11778" max="11778" width="9.875" customWidth="1"/>
    <col min="11779" max="11779" width="58" customWidth="1"/>
    <col min="11780" max="11780" width="7.375" customWidth="1"/>
    <col min="11781" max="11781" width="5.875" customWidth="1"/>
    <col min="11782" max="11782" width="10.25" customWidth="1"/>
    <col min="11783" max="11783" width="17.625" customWidth="1"/>
    <col min="11784" max="11784" width="4" customWidth="1"/>
    <col min="11789" max="11789" width="41.875" customWidth="1"/>
    <col min="12033" max="12033" width="3.75" customWidth="1"/>
    <col min="12034" max="12034" width="9.875" customWidth="1"/>
    <col min="12035" max="12035" width="58" customWidth="1"/>
    <col min="12036" max="12036" width="7.375" customWidth="1"/>
    <col min="12037" max="12037" width="5.875" customWidth="1"/>
    <col min="12038" max="12038" width="10.25" customWidth="1"/>
    <col min="12039" max="12039" width="17.625" customWidth="1"/>
    <col min="12040" max="12040" width="4" customWidth="1"/>
    <col min="12045" max="12045" width="41.875" customWidth="1"/>
    <col min="12289" max="12289" width="3.75" customWidth="1"/>
    <col min="12290" max="12290" width="9.875" customWidth="1"/>
    <col min="12291" max="12291" width="58" customWidth="1"/>
    <col min="12292" max="12292" width="7.375" customWidth="1"/>
    <col min="12293" max="12293" width="5.875" customWidth="1"/>
    <col min="12294" max="12294" width="10.25" customWidth="1"/>
    <col min="12295" max="12295" width="17.625" customWidth="1"/>
    <col min="12296" max="12296" width="4" customWidth="1"/>
    <col min="12301" max="12301" width="41.875" customWidth="1"/>
    <col min="12545" max="12545" width="3.75" customWidth="1"/>
    <col min="12546" max="12546" width="9.875" customWidth="1"/>
    <col min="12547" max="12547" width="58" customWidth="1"/>
    <col min="12548" max="12548" width="7.375" customWidth="1"/>
    <col min="12549" max="12549" width="5.875" customWidth="1"/>
    <col min="12550" max="12550" width="10.25" customWidth="1"/>
    <col min="12551" max="12551" width="17.625" customWidth="1"/>
    <col min="12552" max="12552" width="4" customWidth="1"/>
    <col min="12557" max="12557" width="41.875" customWidth="1"/>
    <col min="12801" max="12801" width="3.75" customWidth="1"/>
    <col min="12802" max="12802" width="9.875" customWidth="1"/>
    <col min="12803" max="12803" width="58" customWidth="1"/>
    <col min="12804" max="12804" width="7.375" customWidth="1"/>
    <col min="12805" max="12805" width="5.875" customWidth="1"/>
    <col min="12806" max="12806" width="10.25" customWidth="1"/>
    <col min="12807" max="12807" width="17.625" customWidth="1"/>
    <col min="12808" max="12808" width="4" customWidth="1"/>
    <col min="12813" max="12813" width="41.875" customWidth="1"/>
    <col min="13057" max="13057" width="3.75" customWidth="1"/>
    <col min="13058" max="13058" width="9.875" customWidth="1"/>
    <col min="13059" max="13059" width="58" customWidth="1"/>
    <col min="13060" max="13060" width="7.375" customWidth="1"/>
    <col min="13061" max="13061" width="5.875" customWidth="1"/>
    <col min="13062" max="13062" width="10.25" customWidth="1"/>
    <col min="13063" max="13063" width="17.625" customWidth="1"/>
    <col min="13064" max="13064" width="4" customWidth="1"/>
    <col min="13069" max="13069" width="41.875" customWidth="1"/>
    <col min="13313" max="13313" width="3.75" customWidth="1"/>
    <col min="13314" max="13314" width="9.875" customWidth="1"/>
    <col min="13315" max="13315" width="58" customWidth="1"/>
    <col min="13316" max="13316" width="7.375" customWidth="1"/>
    <col min="13317" max="13317" width="5.875" customWidth="1"/>
    <col min="13318" max="13318" width="10.25" customWidth="1"/>
    <col min="13319" max="13319" width="17.625" customWidth="1"/>
    <col min="13320" max="13320" width="4" customWidth="1"/>
    <col min="13325" max="13325" width="41.875" customWidth="1"/>
    <col min="13569" max="13569" width="3.75" customWidth="1"/>
    <col min="13570" max="13570" width="9.875" customWidth="1"/>
    <col min="13571" max="13571" width="58" customWidth="1"/>
    <col min="13572" max="13572" width="7.375" customWidth="1"/>
    <col min="13573" max="13573" width="5.875" customWidth="1"/>
    <col min="13574" max="13574" width="10.25" customWidth="1"/>
    <col min="13575" max="13575" width="17.625" customWidth="1"/>
    <col min="13576" max="13576" width="4" customWidth="1"/>
    <col min="13581" max="13581" width="41.875" customWidth="1"/>
    <col min="13825" max="13825" width="3.75" customWidth="1"/>
    <col min="13826" max="13826" width="9.875" customWidth="1"/>
    <col min="13827" max="13827" width="58" customWidth="1"/>
    <col min="13828" max="13828" width="7.375" customWidth="1"/>
    <col min="13829" max="13829" width="5.875" customWidth="1"/>
    <col min="13830" max="13830" width="10.25" customWidth="1"/>
    <col min="13831" max="13831" width="17.625" customWidth="1"/>
    <col min="13832" max="13832" width="4" customWidth="1"/>
    <col min="13837" max="13837" width="41.875" customWidth="1"/>
    <col min="14081" max="14081" width="3.75" customWidth="1"/>
    <col min="14082" max="14082" width="9.875" customWidth="1"/>
    <col min="14083" max="14083" width="58" customWidth="1"/>
    <col min="14084" max="14084" width="7.375" customWidth="1"/>
    <col min="14085" max="14085" width="5.875" customWidth="1"/>
    <col min="14086" max="14086" width="10.25" customWidth="1"/>
    <col min="14087" max="14087" width="17.625" customWidth="1"/>
    <col min="14088" max="14088" width="4" customWidth="1"/>
    <col min="14093" max="14093" width="41.875" customWidth="1"/>
    <col min="14337" max="14337" width="3.75" customWidth="1"/>
    <col min="14338" max="14338" width="9.875" customWidth="1"/>
    <col min="14339" max="14339" width="58" customWidth="1"/>
    <col min="14340" max="14340" width="7.375" customWidth="1"/>
    <col min="14341" max="14341" width="5.875" customWidth="1"/>
    <col min="14342" max="14342" width="10.25" customWidth="1"/>
    <col min="14343" max="14343" width="17.625" customWidth="1"/>
    <col min="14344" max="14344" width="4" customWidth="1"/>
    <col min="14349" max="14349" width="41.875" customWidth="1"/>
    <col min="14593" max="14593" width="3.75" customWidth="1"/>
    <col min="14594" max="14594" width="9.875" customWidth="1"/>
    <col min="14595" max="14595" width="58" customWidth="1"/>
    <col min="14596" max="14596" width="7.375" customWidth="1"/>
    <col min="14597" max="14597" width="5.875" customWidth="1"/>
    <col min="14598" max="14598" width="10.25" customWidth="1"/>
    <col min="14599" max="14599" width="17.625" customWidth="1"/>
    <col min="14600" max="14600" width="4" customWidth="1"/>
    <col min="14605" max="14605" width="41.875" customWidth="1"/>
    <col min="14849" max="14849" width="3.75" customWidth="1"/>
    <col min="14850" max="14850" width="9.875" customWidth="1"/>
    <col min="14851" max="14851" width="58" customWidth="1"/>
    <col min="14852" max="14852" width="7.375" customWidth="1"/>
    <col min="14853" max="14853" width="5.875" customWidth="1"/>
    <col min="14854" max="14854" width="10.25" customWidth="1"/>
    <col min="14855" max="14855" width="17.625" customWidth="1"/>
    <col min="14856" max="14856" width="4" customWidth="1"/>
    <col min="14861" max="14861" width="41.875" customWidth="1"/>
    <col min="15105" max="15105" width="3.75" customWidth="1"/>
    <col min="15106" max="15106" width="9.875" customWidth="1"/>
    <col min="15107" max="15107" width="58" customWidth="1"/>
    <col min="15108" max="15108" width="7.375" customWidth="1"/>
    <col min="15109" max="15109" width="5.875" customWidth="1"/>
    <col min="15110" max="15110" width="10.25" customWidth="1"/>
    <col min="15111" max="15111" width="17.625" customWidth="1"/>
    <col min="15112" max="15112" width="4" customWidth="1"/>
    <col min="15117" max="15117" width="41.875" customWidth="1"/>
    <col min="15361" max="15361" width="3.75" customWidth="1"/>
    <col min="15362" max="15362" width="9.875" customWidth="1"/>
    <col min="15363" max="15363" width="58" customWidth="1"/>
    <col min="15364" max="15364" width="7.375" customWidth="1"/>
    <col min="15365" max="15365" width="5.875" customWidth="1"/>
    <col min="15366" max="15366" width="10.25" customWidth="1"/>
    <col min="15367" max="15367" width="17.625" customWidth="1"/>
    <col min="15368" max="15368" width="4" customWidth="1"/>
    <col min="15373" max="15373" width="41.875" customWidth="1"/>
    <col min="15617" max="15617" width="3.75" customWidth="1"/>
    <col min="15618" max="15618" width="9.875" customWidth="1"/>
    <col min="15619" max="15619" width="58" customWidth="1"/>
    <col min="15620" max="15620" width="7.375" customWidth="1"/>
    <col min="15621" max="15621" width="5.875" customWidth="1"/>
    <col min="15622" max="15622" width="10.25" customWidth="1"/>
    <col min="15623" max="15623" width="17.625" customWidth="1"/>
    <col min="15624" max="15624" width="4" customWidth="1"/>
    <col min="15629" max="15629" width="41.875" customWidth="1"/>
    <col min="15873" max="15873" width="3.75" customWidth="1"/>
    <col min="15874" max="15874" width="9.875" customWidth="1"/>
    <col min="15875" max="15875" width="58" customWidth="1"/>
    <col min="15876" max="15876" width="7.375" customWidth="1"/>
    <col min="15877" max="15877" width="5.875" customWidth="1"/>
    <col min="15878" max="15878" width="10.25" customWidth="1"/>
    <col min="15879" max="15879" width="17.625" customWidth="1"/>
    <col min="15880" max="15880" width="4" customWidth="1"/>
    <col min="15885" max="15885" width="41.875" customWidth="1"/>
    <col min="16129" max="16129" width="3.75" customWidth="1"/>
    <col min="16130" max="16130" width="9.875" customWidth="1"/>
    <col min="16131" max="16131" width="58" customWidth="1"/>
    <col min="16132" max="16132" width="7.375" customWidth="1"/>
    <col min="16133" max="16133" width="5.875" customWidth="1"/>
    <col min="16134" max="16134" width="10.25" customWidth="1"/>
    <col min="16135" max="16135" width="17.625" customWidth="1"/>
    <col min="16136" max="16136" width="4" customWidth="1"/>
    <col min="16141" max="16141" width="41.875" customWidth="1"/>
  </cols>
  <sheetData>
    <row r="1" spans="1:7" s="1" customFormat="1" ht="25.5">
      <c r="A1" s="193" t="s">
        <v>0</v>
      </c>
      <c r="B1" s="194"/>
      <c r="C1" s="194"/>
      <c r="D1" s="194"/>
      <c r="E1" s="194"/>
      <c r="F1" s="194"/>
      <c r="G1" s="195"/>
    </row>
    <row r="2" spans="1:7" s="1" customFormat="1" ht="25.5">
      <c r="A2" s="211" t="s">
        <v>252</v>
      </c>
      <c r="B2" s="212"/>
      <c r="C2" s="212"/>
      <c r="D2" s="212"/>
      <c r="E2" s="212"/>
      <c r="F2" s="212"/>
      <c r="G2" s="213"/>
    </row>
    <row r="3" spans="1:7" s="1" customFormat="1" ht="30" customHeight="1" thickBot="1">
      <c r="A3" s="208" t="s">
        <v>383</v>
      </c>
      <c r="B3" s="209"/>
      <c r="C3" s="209"/>
      <c r="D3" s="209"/>
      <c r="E3" s="209"/>
      <c r="F3" s="209"/>
      <c r="G3" s="210"/>
    </row>
    <row r="4" spans="1:7" s="1" customFormat="1" ht="23.25" customHeight="1" thickBot="1">
      <c r="A4" s="2"/>
      <c r="B4" s="3"/>
      <c r="C4" s="4"/>
      <c r="D4" s="5"/>
      <c r="E4" s="6"/>
      <c r="F4" s="7"/>
      <c r="G4" s="7"/>
    </row>
    <row r="5" spans="1:7" s="9" customFormat="1" ht="31.5">
      <c r="A5" s="196" t="s">
        <v>1</v>
      </c>
      <c r="B5" s="8" t="s">
        <v>2</v>
      </c>
      <c r="C5" s="198" t="s">
        <v>3</v>
      </c>
      <c r="D5" s="196" t="s">
        <v>4</v>
      </c>
      <c r="E5" s="196" t="s">
        <v>5</v>
      </c>
      <c r="F5" s="200" t="s">
        <v>6</v>
      </c>
      <c r="G5" s="200" t="s">
        <v>7</v>
      </c>
    </row>
    <row r="6" spans="1:7" s="9" customFormat="1" ht="15" customHeight="1" thickBot="1">
      <c r="A6" s="197"/>
      <c r="B6" s="10" t="s">
        <v>8</v>
      </c>
      <c r="C6" s="199"/>
      <c r="D6" s="197"/>
      <c r="E6" s="197"/>
      <c r="F6" s="201"/>
      <c r="G6" s="201"/>
    </row>
    <row r="7" spans="1:7" s="13" customFormat="1" ht="15.75" thickBot="1">
      <c r="A7" s="11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</row>
    <row r="8" spans="1:7" s="26" customFormat="1" ht="30.75" customHeight="1">
      <c r="A8" s="14">
        <v>1</v>
      </c>
      <c r="B8" s="232" t="s">
        <v>128</v>
      </c>
      <c r="C8" s="34" t="s">
        <v>121</v>
      </c>
      <c r="D8" s="99">
        <f>D9*0.7*0.4</f>
        <v>106.12</v>
      </c>
      <c r="E8" s="36" t="s">
        <v>18</v>
      </c>
      <c r="F8" s="113"/>
      <c r="G8" s="108" t="str">
        <f t="shared" ref="G8:G23" si="0">IF(ROUND(D8*F8,2)=0," ",ROUND(D8*F8,2))</f>
        <v xml:space="preserve"> </v>
      </c>
    </row>
    <row r="9" spans="1:7" s="26" customFormat="1" ht="30.75" customHeight="1">
      <c r="A9" s="14">
        <v>2</v>
      </c>
      <c r="B9" s="233"/>
      <c r="C9" s="34" t="s">
        <v>96</v>
      </c>
      <c r="D9" s="99">
        <v>379</v>
      </c>
      <c r="E9" s="36" t="s">
        <v>30</v>
      </c>
      <c r="F9" s="113"/>
      <c r="G9" s="108" t="str">
        <f t="shared" si="0"/>
        <v xml:space="preserve"> </v>
      </c>
    </row>
    <row r="10" spans="1:7" s="26" customFormat="1" ht="30.75" customHeight="1">
      <c r="A10" s="14">
        <v>3</v>
      </c>
      <c r="B10" s="233"/>
      <c r="C10" s="34" t="s">
        <v>126</v>
      </c>
      <c r="D10" s="72">
        <v>439</v>
      </c>
      <c r="E10" s="36" t="s">
        <v>30</v>
      </c>
      <c r="F10" s="113"/>
      <c r="G10" s="108" t="str">
        <f t="shared" si="0"/>
        <v xml:space="preserve"> </v>
      </c>
    </row>
    <row r="11" spans="1:7" s="26" customFormat="1" ht="30.75" customHeight="1">
      <c r="A11" s="14">
        <v>4</v>
      </c>
      <c r="B11" s="233"/>
      <c r="C11" s="34" t="s">
        <v>125</v>
      </c>
      <c r="D11" s="72">
        <f>D8</f>
        <v>106.12</v>
      </c>
      <c r="E11" s="36" t="s">
        <v>18</v>
      </c>
      <c r="F11" s="113"/>
      <c r="G11" s="108" t="str">
        <f t="shared" si="0"/>
        <v xml:space="preserve"> </v>
      </c>
    </row>
    <row r="12" spans="1:7" s="26" customFormat="1" ht="30.75" customHeight="1">
      <c r="A12" s="14">
        <v>5</v>
      </c>
      <c r="B12" s="233"/>
      <c r="C12" s="37" t="s">
        <v>115</v>
      </c>
      <c r="D12" s="72">
        <v>15</v>
      </c>
      <c r="E12" s="36" t="s">
        <v>18</v>
      </c>
      <c r="F12" s="113"/>
      <c r="G12" s="108" t="str">
        <f t="shared" si="0"/>
        <v xml:space="preserve"> </v>
      </c>
    </row>
    <row r="13" spans="1:7" s="26" customFormat="1" ht="30.75" customHeight="1">
      <c r="A13" s="14">
        <v>6</v>
      </c>
      <c r="B13" s="233"/>
      <c r="C13" s="34" t="s">
        <v>256</v>
      </c>
      <c r="D13" s="72">
        <v>10</v>
      </c>
      <c r="E13" s="36" t="s">
        <v>72</v>
      </c>
      <c r="F13" s="113"/>
      <c r="G13" s="108" t="str">
        <f t="shared" si="0"/>
        <v xml:space="preserve"> </v>
      </c>
    </row>
    <row r="14" spans="1:7" s="26" customFormat="1" ht="30.75" customHeight="1">
      <c r="A14" s="14">
        <v>7</v>
      </c>
      <c r="B14" s="233"/>
      <c r="C14" s="34" t="s">
        <v>123</v>
      </c>
      <c r="D14" s="72">
        <v>10</v>
      </c>
      <c r="E14" s="36" t="s">
        <v>72</v>
      </c>
      <c r="F14" s="113"/>
      <c r="G14" s="108" t="str">
        <f t="shared" si="0"/>
        <v xml:space="preserve"> </v>
      </c>
    </row>
    <row r="15" spans="1:7" s="26" customFormat="1" ht="30.75" customHeight="1">
      <c r="A15" s="14">
        <v>8</v>
      </c>
      <c r="B15" s="233"/>
      <c r="C15" s="34" t="s">
        <v>124</v>
      </c>
      <c r="D15" s="72">
        <v>10</v>
      </c>
      <c r="E15" s="36" t="s">
        <v>98</v>
      </c>
      <c r="F15" s="113"/>
      <c r="G15" s="108" t="str">
        <f t="shared" si="0"/>
        <v xml:space="preserve"> </v>
      </c>
    </row>
    <row r="16" spans="1:7" s="26" customFormat="1" ht="30.75" customHeight="1">
      <c r="A16" s="14">
        <v>9</v>
      </c>
      <c r="B16" s="233"/>
      <c r="C16" s="34" t="s">
        <v>99</v>
      </c>
      <c r="D16" s="72">
        <v>10</v>
      </c>
      <c r="E16" s="36" t="s">
        <v>72</v>
      </c>
      <c r="F16" s="113"/>
      <c r="G16" s="108" t="str">
        <f t="shared" si="0"/>
        <v xml:space="preserve"> </v>
      </c>
    </row>
    <row r="17" spans="1:14" s="26" customFormat="1" ht="30.75" customHeight="1">
      <c r="A17" s="14">
        <v>10</v>
      </c>
      <c r="B17" s="233"/>
      <c r="C17" s="34" t="s">
        <v>129</v>
      </c>
      <c r="D17" s="72">
        <v>20</v>
      </c>
      <c r="E17" s="36" t="s">
        <v>72</v>
      </c>
      <c r="F17" s="113"/>
      <c r="G17" s="108" t="str">
        <f t="shared" si="0"/>
        <v xml:space="preserve"> </v>
      </c>
    </row>
    <row r="18" spans="1:14" s="26" customFormat="1" ht="30.75" customHeight="1">
      <c r="A18" s="14">
        <v>11</v>
      </c>
      <c r="B18" s="233"/>
      <c r="C18" s="34" t="s">
        <v>117</v>
      </c>
      <c r="D18" s="72">
        <v>1</v>
      </c>
      <c r="E18" s="36" t="s">
        <v>72</v>
      </c>
      <c r="F18" s="113"/>
      <c r="G18" s="108" t="str">
        <f t="shared" si="0"/>
        <v xml:space="preserve"> </v>
      </c>
    </row>
    <row r="19" spans="1:14" s="26" customFormat="1" ht="33.75" customHeight="1">
      <c r="A19" s="14">
        <v>12</v>
      </c>
      <c r="B19" s="233"/>
      <c r="C19" s="34" t="s">
        <v>130</v>
      </c>
      <c r="D19" s="72">
        <v>1</v>
      </c>
      <c r="E19" s="36" t="s">
        <v>72</v>
      </c>
      <c r="F19" s="113"/>
      <c r="G19" s="108" t="str">
        <f t="shared" si="0"/>
        <v xml:space="preserve"> </v>
      </c>
    </row>
    <row r="20" spans="1:14" s="26" customFormat="1" ht="27.75" customHeight="1">
      <c r="A20" s="14">
        <v>13</v>
      </c>
      <c r="B20" s="233"/>
      <c r="C20" s="34" t="s">
        <v>101</v>
      </c>
      <c r="D20" s="72">
        <v>10</v>
      </c>
      <c r="E20" s="36" t="s">
        <v>102</v>
      </c>
      <c r="F20" s="113"/>
      <c r="G20" s="108" t="str">
        <f t="shared" si="0"/>
        <v xml:space="preserve"> </v>
      </c>
    </row>
    <row r="21" spans="1:14" s="26" customFormat="1" ht="30.75" customHeight="1">
      <c r="A21" s="14">
        <v>14</v>
      </c>
      <c r="B21" s="233"/>
      <c r="C21" s="34" t="s">
        <v>105</v>
      </c>
      <c r="D21" s="72">
        <v>10</v>
      </c>
      <c r="E21" s="36" t="s">
        <v>106</v>
      </c>
      <c r="F21" s="113"/>
      <c r="G21" s="108" t="str">
        <f t="shared" si="0"/>
        <v xml:space="preserve"> </v>
      </c>
    </row>
    <row r="22" spans="1:14" s="26" customFormat="1" ht="30.75" customHeight="1">
      <c r="A22" s="14">
        <v>15</v>
      </c>
      <c r="B22" s="233"/>
      <c r="C22" s="34" t="s">
        <v>119</v>
      </c>
      <c r="D22" s="72">
        <v>10</v>
      </c>
      <c r="E22" s="36" t="s">
        <v>72</v>
      </c>
      <c r="F22" s="113"/>
      <c r="G22" s="108" t="str">
        <f t="shared" si="0"/>
        <v xml:space="preserve"> </v>
      </c>
    </row>
    <row r="23" spans="1:14" s="26" customFormat="1" ht="30.75" customHeight="1" thickBot="1">
      <c r="A23" s="38">
        <v>16</v>
      </c>
      <c r="B23" s="234"/>
      <c r="C23" s="39" t="s">
        <v>108</v>
      </c>
      <c r="D23" s="100">
        <v>1</v>
      </c>
      <c r="E23" s="40" t="s">
        <v>72</v>
      </c>
      <c r="F23" s="113"/>
      <c r="G23" s="108" t="str">
        <f t="shared" si="0"/>
        <v xml:space="preserve"> </v>
      </c>
    </row>
    <row r="24" spans="1:14" ht="42" customHeight="1" thickBot="1">
      <c r="A24" s="235" t="s">
        <v>56</v>
      </c>
      <c r="B24" s="236"/>
      <c r="C24" s="236"/>
      <c r="D24" s="236"/>
      <c r="E24" s="236"/>
      <c r="F24" s="236"/>
      <c r="G24" s="119" t="str">
        <f>IF(SUM(G8:G23)=0,"",SUM(G8:G23))</f>
        <v/>
      </c>
      <c r="J24" s="26"/>
      <c r="K24" s="26"/>
      <c r="L24" s="26"/>
      <c r="M24" s="26"/>
      <c r="N24" s="26"/>
    </row>
    <row r="25" spans="1:14">
      <c r="J25" s="26"/>
      <c r="K25" s="26"/>
      <c r="L25" s="26"/>
      <c r="M25" s="26"/>
      <c r="N25" s="26"/>
    </row>
    <row r="26" spans="1:14">
      <c r="J26" s="26"/>
      <c r="K26" s="26"/>
      <c r="L26" s="26"/>
      <c r="M26" s="26"/>
      <c r="N26" s="26"/>
    </row>
    <row r="27" spans="1:14">
      <c r="J27" s="26"/>
      <c r="K27" s="26"/>
      <c r="L27" s="26"/>
      <c r="M27" s="26"/>
      <c r="N27" s="26"/>
    </row>
    <row r="28" spans="1:14">
      <c r="J28" s="26"/>
      <c r="K28" s="26"/>
      <c r="L28" s="26"/>
      <c r="M28" s="26"/>
      <c r="N28" s="26"/>
    </row>
    <row r="29" spans="1:14">
      <c r="J29" s="26"/>
      <c r="K29" s="26"/>
      <c r="L29" s="26"/>
      <c r="M29" s="26"/>
      <c r="N29" s="26"/>
    </row>
    <row r="30" spans="1:14">
      <c r="J30" s="26"/>
      <c r="K30" s="26"/>
      <c r="L30" s="26"/>
      <c r="M30" s="26"/>
      <c r="N30" s="26"/>
    </row>
    <row r="31" spans="1:14">
      <c r="J31" s="26"/>
      <c r="K31" s="26"/>
      <c r="L31" s="26"/>
      <c r="M31" s="26"/>
      <c r="N31" s="26"/>
    </row>
    <row r="32" spans="1:14">
      <c r="J32" s="26"/>
      <c r="K32" s="26"/>
      <c r="L32" s="26"/>
      <c r="M32" s="26"/>
      <c r="N32" s="26"/>
    </row>
    <row r="33" spans="3:14">
      <c r="C33" s="26" t="s">
        <v>94</v>
      </c>
      <c r="J33" s="26"/>
      <c r="K33" s="26"/>
      <c r="L33" s="26"/>
      <c r="M33" s="26"/>
      <c r="N33" s="26"/>
    </row>
    <row r="34" spans="3:14">
      <c r="J34" s="26"/>
      <c r="K34" s="26"/>
      <c r="L34" s="26"/>
      <c r="M34" s="26"/>
      <c r="N34" s="26"/>
    </row>
    <row r="35" spans="3:14">
      <c r="J35" s="26"/>
      <c r="K35" s="26"/>
      <c r="L35" s="26"/>
      <c r="M35" s="26"/>
      <c r="N35" s="26"/>
    </row>
    <row r="36" spans="3:14">
      <c r="J36" s="26"/>
      <c r="K36" s="26"/>
      <c r="L36" s="26"/>
      <c r="M36" s="26"/>
      <c r="N36" s="26"/>
    </row>
  </sheetData>
  <sheetProtection password="C714" sheet="1" objects="1" scenarios="1"/>
  <customSheetViews>
    <customSheetView guid="{884A1504-D651-461D-833F-5291DE2AB5FB}" fitToPage="1" printArea="1">
      <selection activeCell="D8" sqref="D8:D23"/>
      <pageMargins left="0.9055118110236221" right="0.47244094488188981" top="0.86614173228346458" bottom="0.74803149606299213" header="0.31496062992125984" footer="0.31496062992125984"/>
      <pageSetup paperSize="9" scale="71" orientation="portrait" r:id="rId1"/>
      <headerFooter>
        <oddFooter>Strona &amp;P z &amp;N</oddFooter>
      </headerFooter>
    </customSheetView>
  </customSheetViews>
  <mergeCells count="11">
    <mergeCell ref="B8:B23"/>
    <mergeCell ref="A24:F24"/>
    <mergeCell ref="A1:G1"/>
    <mergeCell ref="A2:G2"/>
    <mergeCell ref="A3:G3"/>
    <mergeCell ref="A5:A6"/>
    <mergeCell ref="C5:C6"/>
    <mergeCell ref="D5:D6"/>
    <mergeCell ref="E5:E6"/>
    <mergeCell ref="F5:F6"/>
    <mergeCell ref="G5:G6"/>
  </mergeCells>
  <pageMargins left="0.9055118110236221" right="0.47244094488188981" top="0.86614173228346458" bottom="0.74803149606299213" header="0.31496062992125984" footer="0.31496062992125984"/>
  <pageSetup paperSize="9" scale="69" orientation="portrait" r:id="rId2"/>
  <headerFooter>
    <oddFooter>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"/>
  <sheetViews>
    <sheetView workbookViewId="0">
      <selection activeCell="G26" sqref="G26"/>
    </sheetView>
  </sheetViews>
  <sheetFormatPr defaultRowHeight="14.25"/>
  <cols>
    <col min="1" max="1" width="3.75" style="24" customWidth="1"/>
    <col min="2" max="2" width="9.875" style="25" customWidth="1"/>
    <col min="3" max="3" width="58" style="26" customWidth="1"/>
    <col min="4" max="4" width="7.625" style="26" customWidth="1"/>
    <col min="5" max="5" width="7.5" style="26" customWidth="1"/>
    <col min="6" max="6" width="11.25" style="26" customWidth="1"/>
    <col min="7" max="7" width="17.625" style="27" customWidth="1"/>
    <col min="8" max="8" width="11.375" customWidth="1"/>
    <col min="239" max="239" width="3.75" customWidth="1"/>
    <col min="240" max="240" width="9.875" customWidth="1"/>
    <col min="241" max="241" width="58" customWidth="1"/>
    <col min="242" max="242" width="7.375" customWidth="1"/>
    <col min="243" max="243" width="5.875" customWidth="1"/>
    <col min="244" max="244" width="10.25" customWidth="1"/>
    <col min="245" max="245" width="17.625" customWidth="1"/>
    <col min="246" max="246" width="4" customWidth="1"/>
    <col min="251" max="251" width="41.875" customWidth="1"/>
    <col min="495" max="495" width="3.75" customWidth="1"/>
    <col min="496" max="496" width="9.875" customWidth="1"/>
    <col min="497" max="497" width="58" customWidth="1"/>
    <col min="498" max="498" width="7.375" customWidth="1"/>
    <col min="499" max="499" width="5.875" customWidth="1"/>
    <col min="500" max="500" width="10.25" customWidth="1"/>
    <col min="501" max="501" width="17.625" customWidth="1"/>
    <col min="502" max="502" width="4" customWidth="1"/>
    <col min="507" max="507" width="41.875" customWidth="1"/>
    <col min="751" max="751" width="3.75" customWidth="1"/>
    <col min="752" max="752" width="9.875" customWidth="1"/>
    <col min="753" max="753" width="58" customWidth="1"/>
    <col min="754" max="754" width="7.375" customWidth="1"/>
    <col min="755" max="755" width="5.875" customWidth="1"/>
    <col min="756" max="756" width="10.25" customWidth="1"/>
    <col min="757" max="757" width="17.625" customWidth="1"/>
    <col min="758" max="758" width="4" customWidth="1"/>
    <col min="763" max="763" width="41.875" customWidth="1"/>
    <col min="1007" max="1007" width="3.75" customWidth="1"/>
    <col min="1008" max="1008" width="9.875" customWidth="1"/>
    <col min="1009" max="1009" width="58" customWidth="1"/>
    <col min="1010" max="1010" width="7.375" customWidth="1"/>
    <col min="1011" max="1011" width="5.875" customWidth="1"/>
    <col min="1012" max="1012" width="10.25" customWidth="1"/>
    <col min="1013" max="1013" width="17.625" customWidth="1"/>
    <col min="1014" max="1014" width="4" customWidth="1"/>
    <col min="1019" max="1019" width="41.875" customWidth="1"/>
    <col min="1263" max="1263" width="3.75" customWidth="1"/>
    <col min="1264" max="1264" width="9.875" customWidth="1"/>
    <col min="1265" max="1265" width="58" customWidth="1"/>
    <col min="1266" max="1266" width="7.375" customWidth="1"/>
    <col min="1267" max="1267" width="5.875" customWidth="1"/>
    <col min="1268" max="1268" width="10.25" customWidth="1"/>
    <col min="1269" max="1269" width="17.625" customWidth="1"/>
    <col min="1270" max="1270" width="4" customWidth="1"/>
    <col min="1275" max="1275" width="41.875" customWidth="1"/>
    <col min="1519" max="1519" width="3.75" customWidth="1"/>
    <col min="1520" max="1520" width="9.875" customWidth="1"/>
    <col min="1521" max="1521" width="58" customWidth="1"/>
    <col min="1522" max="1522" width="7.375" customWidth="1"/>
    <col min="1523" max="1523" width="5.875" customWidth="1"/>
    <col min="1524" max="1524" width="10.25" customWidth="1"/>
    <col min="1525" max="1525" width="17.625" customWidth="1"/>
    <col min="1526" max="1526" width="4" customWidth="1"/>
    <col min="1531" max="1531" width="41.875" customWidth="1"/>
    <col min="1775" max="1775" width="3.75" customWidth="1"/>
    <col min="1776" max="1776" width="9.875" customWidth="1"/>
    <col min="1777" max="1777" width="58" customWidth="1"/>
    <col min="1778" max="1778" width="7.375" customWidth="1"/>
    <col min="1779" max="1779" width="5.875" customWidth="1"/>
    <col min="1780" max="1780" width="10.25" customWidth="1"/>
    <col min="1781" max="1781" width="17.625" customWidth="1"/>
    <col min="1782" max="1782" width="4" customWidth="1"/>
    <col min="1787" max="1787" width="41.875" customWidth="1"/>
    <col min="2031" max="2031" width="3.75" customWidth="1"/>
    <col min="2032" max="2032" width="9.875" customWidth="1"/>
    <col min="2033" max="2033" width="58" customWidth="1"/>
    <col min="2034" max="2034" width="7.375" customWidth="1"/>
    <col min="2035" max="2035" width="5.875" customWidth="1"/>
    <col min="2036" max="2036" width="10.25" customWidth="1"/>
    <col min="2037" max="2037" width="17.625" customWidth="1"/>
    <col min="2038" max="2038" width="4" customWidth="1"/>
    <col min="2043" max="2043" width="41.875" customWidth="1"/>
    <col min="2287" max="2287" width="3.75" customWidth="1"/>
    <col min="2288" max="2288" width="9.875" customWidth="1"/>
    <col min="2289" max="2289" width="58" customWidth="1"/>
    <col min="2290" max="2290" width="7.375" customWidth="1"/>
    <col min="2291" max="2291" width="5.875" customWidth="1"/>
    <col min="2292" max="2292" width="10.25" customWidth="1"/>
    <col min="2293" max="2293" width="17.625" customWidth="1"/>
    <col min="2294" max="2294" width="4" customWidth="1"/>
    <col min="2299" max="2299" width="41.875" customWidth="1"/>
    <col min="2543" max="2543" width="3.75" customWidth="1"/>
    <col min="2544" max="2544" width="9.875" customWidth="1"/>
    <col min="2545" max="2545" width="58" customWidth="1"/>
    <col min="2546" max="2546" width="7.375" customWidth="1"/>
    <col min="2547" max="2547" width="5.875" customWidth="1"/>
    <col min="2548" max="2548" width="10.25" customWidth="1"/>
    <col min="2549" max="2549" width="17.625" customWidth="1"/>
    <col min="2550" max="2550" width="4" customWidth="1"/>
    <col min="2555" max="2555" width="41.875" customWidth="1"/>
    <col min="2799" max="2799" width="3.75" customWidth="1"/>
    <col min="2800" max="2800" width="9.875" customWidth="1"/>
    <col min="2801" max="2801" width="58" customWidth="1"/>
    <col min="2802" max="2802" width="7.375" customWidth="1"/>
    <col min="2803" max="2803" width="5.875" customWidth="1"/>
    <col min="2804" max="2804" width="10.25" customWidth="1"/>
    <col min="2805" max="2805" width="17.625" customWidth="1"/>
    <col min="2806" max="2806" width="4" customWidth="1"/>
    <col min="2811" max="2811" width="41.875" customWidth="1"/>
    <col min="3055" max="3055" width="3.75" customWidth="1"/>
    <col min="3056" max="3056" width="9.875" customWidth="1"/>
    <col min="3057" max="3057" width="58" customWidth="1"/>
    <col min="3058" max="3058" width="7.375" customWidth="1"/>
    <col min="3059" max="3059" width="5.875" customWidth="1"/>
    <col min="3060" max="3060" width="10.25" customWidth="1"/>
    <col min="3061" max="3061" width="17.625" customWidth="1"/>
    <col min="3062" max="3062" width="4" customWidth="1"/>
    <col min="3067" max="3067" width="41.875" customWidth="1"/>
    <col min="3311" max="3311" width="3.75" customWidth="1"/>
    <col min="3312" max="3312" width="9.875" customWidth="1"/>
    <col min="3313" max="3313" width="58" customWidth="1"/>
    <col min="3314" max="3314" width="7.375" customWidth="1"/>
    <col min="3315" max="3315" width="5.875" customWidth="1"/>
    <col min="3316" max="3316" width="10.25" customWidth="1"/>
    <col min="3317" max="3317" width="17.625" customWidth="1"/>
    <col min="3318" max="3318" width="4" customWidth="1"/>
    <col min="3323" max="3323" width="41.875" customWidth="1"/>
    <col min="3567" max="3567" width="3.75" customWidth="1"/>
    <col min="3568" max="3568" width="9.875" customWidth="1"/>
    <col min="3569" max="3569" width="58" customWidth="1"/>
    <col min="3570" max="3570" width="7.375" customWidth="1"/>
    <col min="3571" max="3571" width="5.875" customWidth="1"/>
    <col min="3572" max="3572" width="10.25" customWidth="1"/>
    <col min="3573" max="3573" width="17.625" customWidth="1"/>
    <col min="3574" max="3574" width="4" customWidth="1"/>
    <col min="3579" max="3579" width="41.875" customWidth="1"/>
    <col min="3823" max="3823" width="3.75" customWidth="1"/>
    <col min="3824" max="3824" width="9.875" customWidth="1"/>
    <col min="3825" max="3825" width="58" customWidth="1"/>
    <col min="3826" max="3826" width="7.375" customWidth="1"/>
    <col min="3827" max="3827" width="5.875" customWidth="1"/>
    <col min="3828" max="3828" width="10.25" customWidth="1"/>
    <col min="3829" max="3829" width="17.625" customWidth="1"/>
    <col min="3830" max="3830" width="4" customWidth="1"/>
    <col min="3835" max="3835" width="41.875" customWidth="1"/>
    <col min="4079" max="4079" width="3.75" customWidth="1"/>
    <col min="4080" max="4080" width="9.875" customWidth="1"/>
    <col min="4081" max="4081" width="58" customWidth="1"/>
    <col min="4082" max="4082" width="7.375" customWidth="1"/>
    <col min="4083" max="4083" width="5.875" customWidth="1"/>
    <col min="4084" max="4084" width="10.25" customWidth="1"/>
    <col min="4085" max="4085" width="17.625" customWidth="1"/>
    <col min="4086" max="4086" width="4" customWidth="1"/>
    <col min="4091" max="4091" width="41.875" customWidth="1"/>
    <col min="4335" max="4335" width="3.75" customWidth="1"/>
    <col min="4336" max="4336" width="9.875" customWidth="1"/>
    <col min="4337" max="4337" width="58" customWidth="1"/>
    <col min="4338" max="4338" width="7.375" customWidth="1"/>
    <col min="4339" max="4339" width="5.875" customWidth="1"/>
    <col min="4340" max="4340" width="10.25" customWidth="1"/>
    <col min="4341" max="4341" width="17.625" customWidth="1"/>
    <col min="4342" max="4342" width="4" customWidth="1"/>
    <col min="4347" max="4347" width="41.875" customWidth="1"/>
    <col min="4591" max="4591" width="3.75" customWidth="1"/>
    <col min="4592" max="4592" width="9.875" customWidth="1"/>
    <col min="4593" max="4593" width="58" customWidth="1"/>
    <col min="4594" max="4594" width="7.375" customWidth="1"/>
    <col min="4595" max="4595" width="5.875" customWidth="1"/>
    <col min="4596" max="4596" width="10.25" customWidth="1"/>
    <col min="4597" max="4597" width="17.625" customWidth="1"/>
    <col min="4598" max="4598" width="4" customWidth="1"/>
    <col min="4603" max="4603" width="41.875" customWidth="1"/>
    <col min="4847" max="4847" width="3.75" customWidth="1"/>
    <col min="4848" max="4848" width="9.875" customWidth="1"/>
    <col min="4849" max="4849" width="58" customWidth="1"/>
    <col min="4850" max="4850" width="7.375" customWidth="1"/>
    <col min="4851" max="4851" width="5.875" customWidth="1"/>
    <col min="4852" max="4852" width="10.25" customWidth="1"/>
    <col min="4853" max="4853" width="17.625" customWidth="1"/>
    <col min="4854" max="4854" width="4" customWidth="1"/>
    <col min="4859" max="4859" width="41.875" customWidth="1"/>
    <col min="5103" max="5103" width="3.75" customWidth="1"/>
    <col min="5104" max="5104" width="9.875" customWidth="1"/>
    <col min="5105" max="5105" width="58" customWidth="1"/>
    <col min="5106" max="5106" width="7.375" customWidth="1"/>
    <col min="5107" max="5107" width="5.875" customWidth="1"/>
    <col min="5108" max="5108" width="10.25" customWidth="1"/>
    <col min="5109" max="5109" width="17.625" customWidth="1"/>
    <col min="5110" max="5110" width="4" customWidth="1"/>
    <col min="5115" max="5115" width="41.875" customWidth="1"/>
    <col min="5359" max="5359" width="3.75" customWidth="1"/>
    <col min="5360" max="5360" width="9.875" customWidth="1"/>
    <col min="5361" max="5361" width="58" customWidth="1"/>
    <col min="5362" max="5362" width="7.375" customWidth="1"/>
    <col min="5363" max="5363" width="5.875" customWidth="1"/>
    <col min="5364" max="5364" width="10.25" customWidth="1"/>
    <col min="5365" max="5365" width="17.625" customWidth="1"/>
    <col min="5366" max="5366" width="4" customWidth="1"/>
    <col min="5371" max="5371" width="41.875" customWidth="1"/>
    <col min="5615" max="5615" width="3.75" customWidth="1"/>
    <col min="5616" max="5616" width="9.875" customWidth="1"/>
    <col min="5617" max="5617" width="58" customWidth="1"/>
    <col min="5618" max="5618" width="7.375" customWidth="1"/>
    <col min="5619" max="5619" width="5.875" customWidth="1"/>
    <col min="5620" max="5620" width="10.25" customWidth="1"/>
    <col min="5621" max="5621" width="17.625" customWidth="1"/>
    <col min="5622" max="5622" width="4" customWidth="1"/>
    <col min="5627" max="5627" width="41.875" customWidth="1"/>
    <col min="5871" max="5871" width="3.75" customWidth="1"/>
    <col min="5872" max="5872" width="9.875" customWidth="1"/>
    <col min="5873" max="5873" width="58" customWidth="1"/>
    <col min="5874" max="5874" width="7.375" customWidth="1"/>
    <col min="5875" max="5875" width="5.875" customWidth="1"/>
    <col min="5876" max="5876" width="10.25" customWidth="1"/>
    <col min="5877" max="5877" width="17.625" customWidth="1"/>
    <col min="5878" max="5878" width="4" customWidth="1"/>
    <col min="5883" max="5883" width="41.875" customWidth="1"/>
    <col min="6127" max="6127" width="3.75" customWidth="1"/>
    <col min="6128" max="6128" width="9.875" customWidth="1"/>
    <col min="6129" max="6129" width="58" customWidth="1"/>
    <col min="6130" max="6130" width="7.375" customWidth="1"/>
    <col min="6131" max="6131" width="5.875" customWidth="1"/>
    <col min="6132" max="6132" width="10.25" customWidth="1"/>
    <col min="6133" max="6133" width="17.625" customWidth="1"/>
    <col min="6134" max="6134" width="4" customWidth="1"/>
    <col min="6139" max="6139" width="41.875" customWidth="1"/>
    <col min="6383" max="6383" width="3.75" customWidth="1"/>
    <col min="6384" max="6384" width="9.875" customWidth="1"/>
    <col min="6385" max="6385" width="58" customWidth="1"/>
    <col min="6386" max="6386" width="7.375" customWidth="1"/>
    <col min="6387" max="6387" width="5.875" customWidth="1"/>
    <col min="6388" max="6388" width="10.25" customWidth="1"/>
    <col min="6389" max="6389" width="17.625" customWidth="1"/>
    <col min="6390" max="6390" width="4" customWidth="1"/>
    <col min="6395" max="6395" width="41.875" customWidth="1"/>
    <col min="6639" max="6639" width="3.75" customWidth="1"/>
    <col min="6640" max="6640" width="9.875" customWidth="1"/>
    <col min="6641" max="6641" width="58" customWidth="1"/>
    <col min="6642" max="6642" width="7.375" customWidth="1"/>
    <col min="6643" max="6643" width="5.875" customWidth="1"/>
    <col min="6644" max="6644" width="10.25" customWidth="1"/>
    <col min="6645" max="6645" width="17.625" customWidth="1"/>
    <col min="6646" max="6646" width="4" customWidth="1"/>
    <col min="6651" max="6651" width="41.875" customWidth="1"/>
    <col min="6895" max="6895" width="3.75" customWidth="1"/>
    <col min="6896" max="6896" width="9.875" customWidth="1"/>
    <col min="6897" max="6897" width="58" customWidth="1"/>
    <col min="6898" max="6898" width="7.375" customWidth="1"/>
    <col min="6899" max="6899" width="5.875" customWidth="1"/>
    <col min="6900" max="6900" width="10.25" customWidth="1"/>
    <col min="6901" max="6901" width="17.625" customWidth="1"/>
    <col min="6902" max="6902" width="4" customWidth="1"/>
    <col min="6907" max="6907" width="41.875" customWidth="1"/>
    <col min="7151" max="7151" width="3.75" customWidth="1"/>
    <col min="7152" max="7152" width="9.875" customWidth="1"/>
    <col min="7153" max="7153" width="58" customWidth="1"/>
    <col min="7154" max="7154" width="7.375" customWidth="1"/>
    <col min="7155" max="7155" width="5.875" customWidth="1"/>
    <col min="7156" max="7156" width="10.25" customWidth="1"/>
    <col min="7157" max="7157" width="17.625" customWidth="1"/>
    <col min="7158" max="7158" width="4" customWidth="1"/>
    <col min="7163" max="7163" width="41.875" customWidth="1"/>
    <col min="7407" max="7407" width="3.75" customWidth="1"/>
    <col min="7408" max="7408" width="9.875" customWidth="1"/>
    <col min="7409" max="7409" width="58" customWidth="1"/>
    <col min="7410" max="7410" width="7.375" customWidth="1"/>
    <col min="7411" max="7411" width="5.875" customWidth="1"/>
    <col min="7412" max="7412" width="10.25" customWidth="1"/>
    <col min="7413" max="7413" width="17.625" customWidth="1"/>
    <col min="7414" max="7414" width="4" customWidth="1"/>
    <col min="7419" max="7419" width="41.875" customWidth="1"/>
    <col min="7663" max="7663" width="3.75" customWidth="1"/>
    <col min="7664" max="7664" width="9.875" customWidth="1"/>
    <col min="7665" max="7665" width="58" customWidth="1"/>
    <col min="7666" max="7666" width="7.375" customWidth="1"/>
    <col min="7667" max="7667" width="5.875" customWidth="1"/>
    <col min="7668" max="7668" width="10.25" customWidth="1"/>
    <col min="7669" max="7669" width="17.625" customWidth="1"/>
    <col min="7670" max="7670" width="4" customWidth="1"/>
    <col min="7675" max="7675" width="41.875" customWidth="1"/>
    <col min="7919" max="7919" width="3.75" customWidth="1"/>
    <col min="7920" max="7920" width="9.875" customWidth="1"/>
    <col min="7921" max="7921" width="58" customWidth="1"/>
    <col min="7922" max="7922" width="7.375" customWidth="1"/>
    <col min="7923" max="7923" width="5.875" customWidth="1"/>
    <col min="7924" max="7924" width="10.25" customWidth="1"/>
    <col min="7925" max="7925" width="17.625" customWidth="1"/>
    <col min="7926" max="7926" width="4" customWidth="1"/>
    <col min="7931" max="7931" width="41.875" customWidth="1"/>
    <col min="8175" max="8175" width="3.75" customWidth="1"/>
    <col min="8176" max="8176" width="9.875" customWidth="1"/>
    <col min="8177" max="8177" width="58" customWidth="1"/>
    <col min="8178" max="8178" width="7.375" customWidth="1"/>
    <col min="8179" max="8179" width="5.875" customWidth="1"/>
    <col min="8180" max="8180" width="10.25" customWidth="1"/>
    <col min="8181" max="8181" width="17.625" customWidth="1"/>
    <col min="8182" max="8182" width="4" customWidth="1"/>
    <col min="8187" max="8187" width="41.875" customWidth="1"/>
    <col min="8431" max="8431" width="3.75" customWidth="1"/>
    <col min="8432" max="8432" width="9.875" customWidth="1"/>
    <col min="8433" max="8433" width="58" customWidth="1"/>
    <col min="8434" max="8434" width="7.375" customWidth="1"/>
    <col min="8435" max="8435" width="5.875" customWidth="1"/>
    <col min="8436" max="8436" width="10.25" customWidth="1"/>
    <col min="8437" max="8437" width="17.625" customWidth="1"/>
    <col min="8438" max="8438" width="4" customWidth="1"/>
    <col min="8443" max="8443" width="41.875" customWidth="1"/>
    <col min="8687" max="8687" width="3.75" customWidth="1"/>
    <col min="8688" max="8688" width="9.875" customWidth="1"/>
    <col min="8689" max="8689" width="58" customWidth="1"/>
    <col min="8690" max="8690" width="7.375" customWidth="1"/>
    <col min="8691" max="8691" width="5.875" customWidth="1"/>
    <col min="8692" max="8692" width="10.25" customWidth="1"/>
    <col min="8693" max="8693" width="17.625" customWidth="1"/>
    <col min="8694" max="8694" width="4" customWidth="1"/>
    <col min="8699" max="8699" width="41.875" customWidth="1"/>
    <col min="8943" max="8943" width="3.75" customWidth="1"/>
    <col min="8944" max="8944" width="9.875" customWidth="1"/>
    <col min="8945" max="8945" width="58" customWidth="1"/>
    <col min="8946" max="8946" width="7.375" customWidth="1"/>
    <col min="8947" max="8947" width="5.875" customWidth="1"/>
    <col min="8948" max="8948" width="10.25" customWidth="1"/>
    <col min="8949" max="8949" width="17.625" customWidth="1"/>
    <col min="8950" max="8950" width="4" customWidth="1"/>
    <col min="8955" max="8955" width="41.875" customWidth="1"/>
    <col min="9199" max="9199" width="3.75" customWidth="1"/>
    <col min="9200" max="9200" width="9.875" customWidth="1"/>
    <col min="9201" max="9201" width="58" customWidth="1"/>
    <col min="9202" max="9202" width="7.375" customWidth="1"/>
    <col min="9203" max="9203" width="5.875" customWidth="1"/>
    <col min="9204" max="9204" width="10.25" customWidth="1"/>
    <col min="9205" max="9205" width="17.625" customWidth="1"/>
    <col min="9206" max="9206" width="4" customWidth="1"/>
    <col min="9211" max="9211" width="41.875" customWidth="1"/>
    <col min="9455" max="9455" width="3.75" customWidth="1"/>
    <col min="9456" max="9456" width="9.875" customWidth="1"/>
    <col min="9457" max="9457" width="58" customWidth="1"/>
    <col min="9458" max="9458" width="7.375" customWidth="1"/>
    <col min="9459" max="9459" width="5.875" customWidth="1"/>
    <col min="9460" max="9460" width="10.25" customWidth="1"/>
    <col min="9461" max="9461" width="17.625" customWidth="1"/>
    <col min="9462" max="9462" width="4" customWidth="1"/>
    <col min="9467" max="9467" width="41.875" customWidth="1"/>
    <col min="9711" max="9711" width="3.75" customWidth="1"/>
    <col min="9712" max="9712" width="9.875" customWidth="1"/>
    <col min="9713" max="9713" width="58" customWidth="1"/>
    <col min="9714" max="9714" width="7.375" customWidth="1"/>
    <col min="9715" max="9715" width="5.875" customWidth="1"/>
    <col min="9716" max="9716" width="10.25" customWidth="1"/>
    <col min="9717" max="9717" width="17.625" customWidth="1"/>
    <col min="9718" max="9718" width="4" customWidth="1"/>
    <col min="9723" max="9723" width="41.875" customWidth="1"/>
    <col min="9967" max="9967" width="3.75" customWidth="1"/>
    <col min="9968" max="9968" width="9.875" customWidth="1"/>
    <col min="9969" max="9969" width="58" customWidth="1"/>
    <col min="9970" max="9970" width="7.375" customWidth="1"/>
    <col min="9971" max="9971" width="5.875" customWidth="1"/>
    <col min="9972" max="9972" width="10.25" customWidth="1"/>
    <col min="9973" max="9973" width="17.625" customWidth="1"/>
    <col min="9974" max="9974" width="4" customWidth="1"/>
    <col min="9979" max="9979" width="41.875" customWidth="1"/>
    <col min="10223" max="10223" width="3.75" customWidth="1"/>
    <col min="10224" max="10224" width="9.875" customWidth="1"/>
    <col min="10225" max="10225" width="58" customWidth="1"/>
    <col min="10226" max="10226" width="7.375" customWidth="1"/>
    <col min="10227" max="10227" width="5.875" customWidth="1"/>
    <col min="10228" max="10228" width="10.25" customWidth="1"/>
    <col min="10229" max="10229" width="17.625" customWidth="1"/>
    <col min="10230" max="10230" width="4" customWidth="1"/>
    <col min="10235" max="10235" width="41.875" customWidth="1"/>
    <col min="10479" max="10479" width="3.75" customWidth="1"/>
    <col min="10480" max="10480" width="9.875" customWidth="1"/>
    <col min="10481" max="10481" width="58" customWidth="1"/>
    <col min="10482" max="10482" width="7.375" customWidth="1"/>
    <col min="10483" max="10483" width="5.875" customWidth="1"/>
    <col min="10484" max="10484" width="10.25" customWidth="1"/>
    <col min="10485" max="10485" width="17.625" customWidth="1"/>
    <col min="10486" max="10486" width="4" customWidth="1"/>
    <col min="10491" max="10491" width="41.875" customWidth="1"/>
    <col min="10735" max="10735" width="3.75" customWidth="1"/>
    <col min="10736" max="10736" width="9.875" customWidth="1"/>
    <col min="10737" max="10737" width="58" customWidth="1"/>
    <col min="10738" max="10738" width="7.375" customWidth="1"/>
    <col min="10739" max="10739" width="5.875" customWidth="1"/>
    <col min="10740" max="10740" width="10.25" customWidth="1"/>
    <col min="10741" max="10741" width="17.625" customWidth="1"/>
    <col min="10742" max="10742" width="4" customWidth="1"/>
    <col min="10747" max="10747" width="41.875" customWidth="1"/>
    <col min="10991" max="10991" width="3.75" customWidth="1"/>
    <col min="10992" max="10992" width="9.875" customWidth="1"/>
    <col min="10993" max="10993" width="58" customWidth="1"/>
    <col min="10994" max="10994" width="7.375" customWidth="1"/>
    <col min="10995" max="10995" width="5.875" customWidth="1"/>
    <col min="10996" max="10996" width="10.25" customWidth="1"/>
    <col min="10997" max="10997" width="17.625" customWidth="1"/>
    <col min="10998" max="10998" width="4" customWidth="1"/>
    <col min="11003" max="11003" width="41.875" customWidth="1"/>
    <col min="11247" max="11247" width="3.75" customWidth="1"/>
    <col min="11248" max="11248" width="9.875" customWidth="1"/>
    <col min="11249" max="11249" width="58" customWidth="1"/>
    <col min="11250" max="11250" width="7.375" customWidth="1"/>
    <col min="11251" max="11251" width="5.875" customWidth="1"/>
    <col min="11252" max="11252" width="10.25" customWidth="1"/>
    <col min="11253" max="11253" width="17.625" customWidth="1"/>
    <col min="11254" max="11254" width="4" customWidth="1"/>
    <col min="11259" max="11259" width="41.875" customWidth="1"/>
    <col min="11503" max="11503" width="3.75" customWidth="1"/>
    <col min="11504" max="11504" width="9.875" customWidth="1"/>
    <col min="11505" max="11505" width="58" customWidth="1"/>
    <col min="11506" max="11506" width="7.375" customWidth="1"/>
    <col min="11507" max="11507" width="5.875" customWidth="1"/>
    <col min="11508" max="11508" width="10.25" customWidth="1"/>
    <col min="11509" max="11509" width="17.625" customWidth="1"/>
    <col min="11510" max="11510" width="4" customWidth="1"/>
    <col min="11515" max="11515" width="41.875" customWidth="1"/>
    <col min="11759" max="11759" width="3.75" customWidth="1"/>
    <col min="11760" max="11760" width="9.875" customWidth="1"/>
    <col min="11761" max="11761" width="58" customWidth="1"/>
    <col min="11762" max="11762" width="7.375" customWidth="1"/>
    <col min="11763" max="11763" width="5.875" customWidth="1"/>
    <col min="11764" max="11764" width="10.25" customWidth="1"/>
    <col min="11765" max="11765" width="17.625" customWidth="1"/>
    <col min="11766" max="11766" width="4" customWidth="1"/>
    <col min="11771" max="11771" width="41.875" customWidth="1"/>
    <col min="12015" max="12015" width="3.75" customWidth="1"/>
    <col min="12016" max="12016" width="9.875" customWidth="1"/>
    <col min="12017" max="12017" width="58" customWidth="1"/>
    <col min="12018" max="12018" width="7.375" customWidth="1"/>
    <col min="12019" max="12019" width="5.875" customWidth="1"/>
    <col min="12020" max="12020" width="10.25" customWidth="1"/>
    <col min="12021" max="12021" width="17.625" customWidth="1"/>
    <col min="12022" max="12022" width="4" customWidth="1"/>
    <col min="12027" max="12027" width="41.875" customWidth="1"/>
    <col min="12271" max="12271" width="3.75" customWidth="1"/>
    <col min="12272" max="12272" width="9.875" customWidth="1"/>
    <col min="12273" max="12273" width="58" customWidth="1"/>
    <col min="12274" max="12274" width="7.375" customWidth="1"/>
    <col min="12275" max="12275" width="5.875" customWidth="1"/>
    <col min="12276" max="12276" width="10.25" customWidth="1"/>
    <col min="12277" max="12277" width="17.625" customWidth="1"/>
    <col min="12278" max="12278" width="4" customWidth="1"/>
    <col min="12283" max="12283" width="41.875" customWidth="1"/>
    <col min="12527" max="12527" width="3.75" customWidth="1"/>
    <col min="12528" max="12528" width="9.875" customWidth="1"/>
    <col min="12529" max="12529" width="58" customWidth="1"/>
    <col min="12530" max="12530" width="7.375" customWidth="1"/>
    <col min="12531" max="12531" width="5.875" customWidth="1"/>
    <col min="12532" max="12532" width="10.25" customWidth="1"/>
    <col min="12533" max="12533" width="17.625" customWidth="1"/>
    <col min="12534" max="12534" width="4" customWidth="1"/>
    <col min="12539" max="12539" width="41.875" customWidth="1"/>
    <col min="12783" max="12783" width="3.75" customWidth="1"/>
    <col min="12784" max="12784" width="9.875" customWidth="1"/>
    <col min="12785" max="12785" width="58" customWidth="1"/>
    <col min="12786" max="12786" width="7.375" customWidth="1"/>
    <col min="12787" max="12787" width="5.875" customWidth="1"/>
    <col min="12788" max="12788" width="10.25" customWidth="1"/>
    <col min="12789" max="12789" width="17.625" customWidth="1"/>
    <col min="12790" max="12790" width="4" customWidth="1"/>
    <col min="12795" max="12795" width="41.875" customWidth="1"/>
    <col min="13039" max="13039" width="3.75" customWidth="1"/>
    <col min="13040" max="13040" width="9.875" customWidth="1"/>
    <col min="13041" max="13041" width="58" customWidth="1"/>
    <col min="13042" max="13042" width="7.375" customWidth="1"/>
    <col min="13043" max="13043" width="5.875" customWidth="1"/>
    <col min="13044" max="13044" width="10.25" customWidth="1"/>
    <col min="13045" max="13045" width="17.625" customWidth="1"/>
    <col min="13046" max="13046" width="4" customWidth="1"/>
    <col min="13051" max="13051" width="41.875" customWidth="1"/>
    <col min="13295" max="13295" width="3.75" customWidth="1"/>
    <col min="13296" max="13296" width="9.875" customWidth="1"/>
    <col min="13297" max="13297" width="58" customWidth="1"/>
    <col min="13298" max="13298" width="7.375" customWidth="1"/>
    <col min="13299" max="13299" width="5.875" customWidth="1"/>
    <col min="13300" max="13300" width="10.25" customWidth="1"/>
    <col min="13301" max="13301" width="17.625" customWidth="1"/>
    <col min="13302" max="13302" width="4" customWidth="1"/>
    <col min="13307" max="13307" width="41.875" customWidth="1"/>
    <col min="13551" max="13551" width="3.75" customWidth="1"/>
    <col min="13552" max="13552" width="9.875" customWidth="1"/>
    <col min="13553" max="13553" width="58" customWidth="1"/>
    <col min="13554" max="13554" width="7.375" customWidth="1"/>
    <col min="13555" max="13555" width="5.875" customWidth="1"/>
    <col min="13556" max="13556" width="10.25" customWidth="1"/>
    <col min="13557" max="13557" width="17.625" customWidth="1"/>
    <col min="13558" max="13558" width="4" customWidth="1"/>
    <col min="13563" max="13563" width="41.875" customWidth="1"/>
    <col min="13807" max="13807" width="3.75" customWidth="1"/>
    <col min="13808" max="13808" width="9.875" customWidth="1"/>
    <col min="13809" max="13809" width="58" customWidth="1"/>
    <col min="13810" max="13810" width="7.375" customWidth="1"/>
    <col min="13811" max="13811" width="5.875" customWidth="1"/>
    <col min="13812" max="13812" width="10.25" customWidth="1"/>
    <col min="13813" max="13813" width="17.625" customWidth="1"/>
    <col min="13814" max="13814" width="4" customWidth="1"/>
    <col min="13819" max="13819" width="41.875" customWidth="1"/>
    <col min="14063" max="14063" width="3.75" customWidth="1"/>
    <col min="14064" max="14064" width="9.875" customWidth="1"/>
    <col min="14065" max="14065" width="58" customWidth="1"/>
    <col min="14066" max="14066" width="7.375" customWidth="1"/>
    <col min="14067" max="14067" width="5.875" customWidth="1"/>
    <col min="14068" max="14068" width="10.25" customWidth="1"/>
    <col min="14069" max="14069" width="17.625" customWidth="1"/>
    <col min="14070" max="14070" width="4" customWidth="1"/>
    <col min="14075" max="14075" width="41.875" customWidth="1"/>
    <col min="14319" max="14319" width="3.75" customWidth="1"/>
    <col min="14320" max="14320" width="9.875" customWidth="1"/>
    <col min="14321" max="14321" width="58" customWidth="1"/>
    <col min="14322" max="14322" width="7.375" customWidth="1"/>
    <col min="14323" max="14323" width="5.875" customWidth="1"/>
    <col min="14324" max="14324" width="10.25" customWidth="1"/>
    <col min="14325" max="14325" width="17.625" customWidth="1"/>
    <col min="14326" max="14326" width="4" customWidth="1"/>
    <col min="14331" max="14331" width="41.875" customWidth="1"/>
    <col min="14575" max="14575" width="3.75" customWidth="1"/>
    <col min="14576" max="14576" width="9.875" customWidth="1"/>
    <col min="14577" max="14577" width="58" customWidth="1"/>
    <col min="14578" max="14578" width="7.375" customWidth="1"/>
    <col min="14579" max="14579" width="5.875" customWidth="1"/>
    <col min="14580" max="14580" width="10.25" customWidth="1"/>
    <col min="14581" max="14581" width="17.625" customWidth="1"/>
    <col min="14582" max="14582" width="4" customWidth="1"/>
    <col min="14587" max="14587" width="41.875" customWidth="1"/>
    <col min="14831" max="14831" width="3.75" customWidth="1"/>
    <col min="14832" max="14832" width="9.875" customWidth="1"/>
    <col min="14833" max="14833" width="58" customWidth="1"/>
    <col min="14834" max="14834" width="7.375" customWidth="1"/>
    <col min="14835" max="14835" width="5.875" customWidth="1"/>
    <col min="14836" max="14836" width="10.25" customWidth="1"/>
    <col min="14837" max="14837" width="17.625" customWidth="1"/>
    <col min="14838" max="14838" width="4" customWidth="1"/>
    <col min="14843" max="14843" width="41.875" customWidth="1"/>
    <col min="15087" max="15087" width="3.75" customWidth="1"/>
    <col min="15088" max="15088" width="9.875" customWidth="1"/>
    <col min="15089" max="15089" width="58" customWidth="1"/>
    <col min="15090" max="15090" width="7.375" customWidth="1"/>
    <col min="15091" max="15091" width="5.875" customWidth="1"/>
    <col min="15092" max="15092" width="10.25" customWidth="1"/>
    <col min="15093" max="15093" width="17.625" customWidth="1"/>
    <col min="15094" max="15094" width="4" customWidth="1"/>
    <col min="15099" max="15099" width="41.875" customWidth="1"/>
    <col min="15343" max="15343" width="3.75" customWidth="1"/>
    <col min="15344" max="15344" width="9.875" customWidth="1"/>
    <col min="15345" max="15345" width="58" customWidth="1"/>
    <col min="15346" max="15346" width="7.375" customWidth="1"/>
    <col min="15347" max="15347" width="5.875" customWidth="1"/>
    <col min="15348" max="15348" width="10.25" customWidth="1"/>
    <col min="15349" max="15349" width="17.625" customWidth="1"/>
    <col min="15350" max="15350" width="4" customWidth="1"/>
    <col min="15355" max="15355" width="41.875" customWidth="1"/>
    <col min="15599" max="15599" width="3.75" customWidth="1"/>
    <col min="15600" max="15600" width="9.875" customWidth="1"/>
    <col min="15601" max="15601" width="58" customWidth="1"/>
    <col min="15602" max="15602" width="7.375" customWidth="1"/>
    <col min="15603" max="15603" width="5.875" customWidth="1"/>
    <col min="15604" max="15604" width="10.25" customWidth="1"/>
    <col min="15605" max="15605" width="17.625" customWidth="1"/>
    <col min="15606" max="15606" width="4" customWidth="1"/>
    <col min="15611" max="15611" width="41.875" customWidth="1"/>
    <col min="15855" max="15855" width="3.75" customWidth="1"/>
    <col min="15856" max="15856" width="9.875" customWidth="1"/>
    <col min="15857" max="15857" width="58" customWidth="1"/>
    <col min="15858" max="15858" width="7.375" customWidth="1"/>
    <col min="15859" max="15859" width="5.875" customWidth="1"/>
    <col min="15860" max="15860" width="10.25" customWidth="1"/>
    <col min="15861" max="15861" width="17.625" customWidth="1"/>
    <col min="15862" max="15862" width="4" customWidth="1"/>
    <col min="15867" max="15867" width="41.875" customWidth="1"/>
    <col min="16111" max="16111" width="3.75" customWidth="1"/>
    <col min="16112" max="16112" width="9.875" customWidth="1"/>
    <col min="16113" max="16113" width="58" customWidth="1"/>
    <col min="16114" max="16114" width="7.375" customWidth="1"/>
    <col min="16115" max="16115" width="5.875" customWidth="1"/>
    <col min="16116" max="16116" width="10.25" customWidth="1"/>
    <col min="16117" max="16117" width="17.625" customWidth="1"/>
    <col min="16118" max="16118" width="4" customWidth="1"/>
    <col min="16123" max="16123" width="41.875" customWidth="1"/>
  </cols>
  <sheetData>
    <row r="1" spans="1:7" s="1" customFormat="1" ht="25.5">
      <c r="A1" s="193" t="s">
        <v>0</v>
      </c>
      <c r="B1" s="194"/>
      <c r="C1" s="194"/>
      <c r="D1" s="194"/>
      <c r="E1" s="194"/>
      <c r="F1" s="194"/>
      <c r="G1" s="195"/>
    </row>
    <row r="2" spans="1:7" s="1" customFormat="1" ht="25.5">
      <c r="A2" s="211" t="s">
        <v>251</v>
      </c>
      <c r="B2" s="212"/>
      <c r="C2" s="212"/>
      <c r="D2" s="212"/>
      <c r="E2" s="212"/>
      <c r="F2" s="212"/>
      <c r="G2" s="213"/>
    </row>
    <row r="3" spans="1:7" s="1" customFormat="1" ht="57.75" customHeight="1" thickBot="1">
      <c r="A3" s="208" t="s">
        <v>272</v>
      </c>
      <c r="B3" s="209"/>
      <c r="C3" s="209"/>
      <c r="D3" s="209"/>
      <c r="E3" s="209"/>
      <c r="F3" s="209"/>
      <c r="G3" s="210"/>
    </row>
    <row r="4" spans="1:7" s="1" customFormat="1" ht="23.25" customHeight="1" thickBot="1">
      <c r="A4" s="2"/>
      <c r="B4" s="3"/>
      <c r="C4" s="4"/>
      <c r="D4" s="5"/>
      <c r="E4" s="6"/>
      <c r="F4" s="7"/>
      <c r="G4" s="7"/>
    </row>
    <row r="5" spans="1:7" s="9" customFormat="1" ht="31.5">
      <c r="A5" s="196" t="s">
        <v>1</v>
      </c>
      <c r="B5" s="8" t="s">
        <v>2</v>
      </c>
      <c r="C5" s="198" t="s">
        <v>3</v>
      </c>
      <c r="D5" s="196" t="s">
        <v>4</v>
      </c>
      <c r="E5" s="196" t="s">
        <v>5</v>
      </c>
      <c r="F5" s="200" t="s">
        <v>6</v>
      </c>
      <c r="G5" s="200" t="s">
        <v>7</v>
      </c>
    </row>
    <row r="6" spans="1:7" s="9" customFormat="1" ht="15" customHeight="1" thickBot="1">
      <c r="A6" s="197"/>
      <c r="B6" s="10" t="s">
        <v>8</v>
      </c>
      <c r="C6" s="199"/>
      <c r="D6" s="197"/>
      <c r="E6" s="197"/>
      <c r="F6" s="201"/>
      <c r="G6" s="201"/>
    </row>
    <row r="7" spans="1:7" s="13" customFormat="1" ht="17.25" customHeight="1" thickBot="1">
      <c r="A7" s="11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</row>
    <row r="8" spans="1:7" s="26" customFormat="1" ht="30.75" customHeight="1">
      <c r="A8" s="14">
        <v>1</v>
      </c>
      <c r="B8" s="237" t="s">
        <v>120</v>
      </c>
      <c r="C8" s="34" t="s">
        <v>121</v>
      </c>
      <c r="D8" s="99">
        <v>281.2</v>
      </c>
      <c r="E8" s="36" t="s">
        <v>18</v>
      </c>
      <c r="F8" s="113"/>
      <c r="G8" s="108" t="str">
        <f>IF(ROUND(D8*F8,2)=0," ",ROUND(D8*F8,2))</f>
        <v xml:space="preserve"> </v>
      </c>
    </row>
    <row r="9" spans="1:7" s="26" customFormat="1" ht="30.75" customHeight="1">
      <c r="A9" s="14">
        <v>2</v>
      </c>
      <c r="B9" s="238"/>
      <c r="C9" s="34" t="s">
        <v>96</v>
      </c>
      <c r="D9" s="99">
        <v>1570</v>
      </c>
      <c r="E9" s="36" t="s">
        <v>30</v>
      </c>
      <c r="F9" s="113"/>
      <c r="G9" s="108" t="str">
        <f t="shared" ref="G9:G25" si="0">IF(ROUND(D9*F9,2)=0," ",ROUND(D9*F9,2))</f>
        <v xml:space="preserve"> </v>
      </c>
    </row>
    <row r="10" spans="1:7" s="26" customFormat="1" ht="30.75" customHeight="1">
      <c r="A10" s="14">
        <v>3</v>
      </c>
      <c r="B10" s="238"/>
      <c r="C10" s="34" t="s">
        <v>113</v>
      </c>
      <c r="D10" s="99">
        <v>145</v>
      </c>
      <c r="E10" s="36" t="s">
        <v>30</v>
      </c>
      <c r="F10" s="113"/>
      <c r="G10" s="108" t="str">
        <f t="shared" si="0"/>
        <v xml:space="preserve"> </v>
      </c>
    </row>
    <row r="11" spans="1:7" s="26" customFormat="1" ht="30.75" customHeight="1">
      <c r="A11" s="14">
        <v>4</v>
      </c>
      <c r="B11" s="238"/>
      <c r="C11" s="34" t="s">
        <v>114</v>
      </c>
      <c r="D11" s="99">
        <v>85</v>
      </c>
      <c r="E11" s="36" t="s">
        <v>30</v>
      </c>
      <c r="F11" s="113"/>
      <c r="G11" s="108" t="str">
        <f t="shared" si="0"/>
        <v xml:space="preserve"> </v>
      </c>
    </row>
    <row r="12" spans="1:7" s="26" customFormat="1" ht="30.75" customHeight="1">
      <c r="A12" s="14">
        <v>5</v>
      </c>
      <c r="B12" s="238"/>
      <c r="C12" s="34" t="s">
        <v>127</v>
      </c>
      <c r="D12" s="72">
        <v>910</v>
      </c>
      <c r="E12" s="36" t="s">
        <v>30</v>
      </c>
      <c r="F12" s="113"/>
      <c r="G12" s="108" t="str">
        <f t="shared" si="0"/>
        <v xml:space="preserve"> </v>
      </c>
    </row>
    <row r="13" spans="1:7" s="26" customFormat="1" ht="30.75" customHeight="1">
      <c r="A13" s="14">
        <v>6</v>
      </c>
      <c r="B13" s="238"/>
      <c r="C13" s="34" t="s">
        <v>122</v>
      </c>
      <c r="D13" s="72">
        <f>D8</f>
        <v>281.2</v>
      </c>
      <c r="E13" s="36" t="s">
        <v>18</v>
      </c>
      <c r="F13" s="113"/>
      <c r="G13" s="108" t="str">
        <f t="shared" si="0"/>
        <v xml:space="preserve"> </v>
      </c>
    </row>
    <row r="14" spans="1:7" s="26" customFormat="1" ht="30.75" customHeight="1">
      <c r="A14" s="14">
        <v>7</v>
      </c>
      <c r="B14" s="238"/>
      <c r="C14" s="37" t="s">
        <v>115</v>
      </c>
      <c r="D14" s="72">
        <v>40</v>
      </c>
      <c r="E14" s="36" t="s">
        <v>18</v>
      </c>
      <c r="F14" s="113"/>
      <c r="G14" s="108" t="str">
        <f t="shared" si="0"/>
        <v xml:space="preserve"> </v>
      </c>
    </row>
    <row r="15" spans="1:7" s="26" customFormat="1" ht="30.75" customHeight="1">
      <c r="A15" s="14">
        <v>8</v>
      </c>
      <c r="B15" s="238"/>
      <c r="C15" s="34" t="s">
        <v>255</v>
      </c>
      <c r="D15" s="72">
        <v>28</v>
      </c>
      <c r="E15" s="36" t="s">
        <v>72</v>
      </c>
      <c r="F15" s="113"/>
      <c r="G15" s="108" t="str">
        <f t="shared" si="0"/>
        <v xml:space="preserve"> </v>
      </c>
    </row>
    <row r="16" spans="1:7" s="26" customFormat="1" ht="30.75" customHeight="1">
      <c r="A16" s="14">
        <v>9</v>
      </c>
      <c r="B16" s="238"/>
      <c r="C16" s="34" t="s">
        <v>254</v>
      </c>
      <c r="D16" s="72">
        <v>28</v>
      </c>
      <c r="E16" s="36" t="s">
        <v>72</v>
      </c>
      <c r="F16" s="113"/>
      <c r="G16" s="108" t="str">
        <f t="shared" si="0"/>
        <v xml:space="preserve"> </v>
      </c>
    </row>
    <row r="17" spans="1:7" s="26" customFormat="1" ht="30.75" customHeight="1">
      <c r="A17" s="14">
        <v>10</v>
      </c>
      <c r="B17" s="238"/>
      <c r="C17" s="34" t="s">
        <v>124</v>
      </c>
      <c r="D17" s="72">
        <v>28</v>
      </c>
      <c r="E17" s="36" t="s">
        <v>98</v>
      </c>
      <c r="F17" s="113"/>
      <c r="G17" s="108" t="str">
        <f t="shared" si="0"/>
        <v xml:space="preserve"> </v>
      </c>
    </row>
    <row r="18" spans="1:7" s="26" customFormat="1" ht="30.75" customHeight="1">
      <c r="A18" s="14">
        <v>11</v>
      </c>
      <c r="B18" s="238"/>
      <c r="C18" s="34" t="s">
        <v>99</v>
      </c>
      <c r="D18" s="72">
        <v>28</v>
      </c>
      <c r="E18" s="36" t="s">
        <v>72</v>
      </c>
      <c r="F18" s="113"/>
      <c r="G18" s="108" t="str">
        <f t="shared" si="0"/>
        <v xml:space="preserve"> </v>
      </c>
    </row>
    <row r="19" spans="1:7" s="26" customFormat="1" ht="30.75" customHeight="1">
      <c r="A19" s="14">
        <v>12</v>
      </c>
      <c r="B19" s="238"/>
      <c r="C19" s="34" t="s">
        <v>116</v>
      </c>
      <c r="D19" s="72">
        <v>56</v>
      </c>
      <c r="E19" s="36" t="s">
        <v>72</v>
      </c>
      <c r="F19" s="113"/>
      <c r="G19" s="108" t="str">
        <f t="shared" si="0"/>
        <v xml:space="preserve"> </v>
      </c>
    </row>
    <row r="20" spans="1:7" s="26" customFormat="1" ht="30.75" customHeight="1">
      <c r="A20" s="14">
        <v>13</v>
      </c>
      <c r="B20" s="238"/>
      <c r="C20" s="34" t="s">
        <v>117</v>
      </c>
      <c r="D20" s="72">
        <v>4</v>
      </c>
      <c r="E20" s="36" t="s">
        <v>72</v>
      </c>
      <c r="F20" s="113"/>
      <c r="G20" s="108" t="str">
        <f t="shared" si="0"/>
        <v xml:space="preserve"> </v>
      </c>
    </row>
    <row r="21" spans="1:7" s="26" customFormat="1" ht="41.25" customHeight="1">
      <c r="A21" s="14">
        <v>14</v>
      </c>
      <c r="B21" s="238"/>
      <c r="C21" s="34" t="s">
        <v>118</v>
      </c>
      <c r="D21" s="72">
        <v>12</v>
      </c>
      <c r="E21" s="36" t="s">
        <v>72</v>
      </c>
      <c r="F21" s="113"/>
      <c r="G21" s="108" t="str">
        <f t="shared" si="0"/>
        <v xml:space="preserve"> </v>
      </c>
    </row>
    <row r="22" spans="1:7" s="26" customFormat="1" ht="27.75" customHeight="1">
      <c r="A22" s="14">
        <v>15</v>
      </c>
      <c r="B22" s="238"/>
      <c r="C22" s="34" t="s">
        <v>101</v>
      </c>
      <c r="D22" s="72">
        <v>28</v>
      </c>
      <c r="E22" s="36" t="s">
        <v>102</v>
      </c>
      <c r="F22" s="113"/>
      <c r="G22" s="108" t="str">
        <f t="shared" si="0"/>
        <v xml:space="preserve"> </v>
      </c>
    </row>
    <row r="23" spans="1:7" s="26" customFormat="1" ht="30.75" customHeight="1">
      <c r="A23" s="14">
        <v>16</v>
      </c>
      <c r="B23" s="238"/>
      <c r="C23" s="34" t="s">
        <v>105</v>
      </c>
      <c r="D23" s="72">
        <v>28</v>
      </c>
      <c r="E23" s="36" t="s">
        <v>106</v>
      </c>
      <c r="F23" s="113"/>
      <c r="G23" s="108" t="str">
        <f t="shared" si="0"/>
        <v xml:space="preserve"> </v>
      </c>
    </row>
    <row r="24" spans="1:7" s="26" customFormat="1" ht="30.75" customHeight="1">
      <c r="A24" s="14">
        <v>17</v>
      </c>
      <c r="B24" s="238"/>
      <c r="C24" s="34" t="s">
        <v>119</v>
      </c>
      <c r="D24" s="72">
        <v>28</v>
      </c>
      <c r="E24" s="36" t="s">
        <v>72</v>
      </c>
      <c r="F24" s="113"/>
      <c r="G24" s="108" t="str">
        <f t="shared" si="0"/>
        <v xml:space="preserve"> </v>
      </c>
    </row>
    <row r="25" spans="1:7" s="26" customFormat="1" ht="30.75" customHeight="1" thickBot="1">
      <c r="A25" s="38">
        <v>18</v>
      </c>
      <c r="B25" s="239"/>
      <c r="C25" s="39" t="s">
        <v>108</v>
      </c>
      <c r="D25" s="100">
        <v>4</v>
      </c>
      <c r="E25" s="40" t="s">
        <v>72</v>
      </c>
      <c r="F25" s="113"/>
      <c r="G25" s="108" t="str">
        <f t="shared" si="0"/>
        <v xml:space="preserve"> </v>
      </c>
    </row>
    <row r="26" spans="1:7" ht="42" customHeight="1" thickBot="1">
      <c r="A26" s="235" t="s">
        <v>56</v>
      </c>
      <c r="B26" s="236"/>
      <c r="C26" s="236"/>
      <c r="D26" s="236"/>
      <c r="E26" s="236"/>
      <c r="F26" s="236"/>
      <c r="G26" s="119" t="str">
        <f>IF(SUM(G8:G25)=0,"",SUM(G8:G25))</f>
        <v/>
      </c>
    </row>
    <row r="27" spans="1:7" ht="33" customHeight="1"/>
  </sheetData>
  <sheetProtection password="C714" sheet="1" objects="1" scenarios="1"/>
  <customSheetViews>
    <customSheetView guid="{884A1504-D651-461D-833F-5291DE2AB5FB}" fitToPage="1" printArea="1">
      <selection activeCell="I15" sqref="I15"/>
      <pageMargins left="0.96" right="0.42" top="0.95" bottom="0.74803149606299213" header="0.31496062992125984" footer="0.31496062992125984"/>
      <pageSetup paperSize="9" scale="71" orientation="portrait" r:id="rId1"/>
      <headerFooter>
        <oddFooter>Strona &amp;P z &amp;N</oddFooter>
      </headerFooter>
    </customSheetView>
  </customSheetViews>
  <mergeCells count="11">
    <mergeCell ref="A26:F26"/>
    <mergeCell ref="B8:B25"/>
    <mergeCell ref="A1:G1"/>
    <mergeCell ref="A2:G2"/>
    <mergeCell ref="A3:G3"/>
    <mergeCell ref="A5:A6"/>
    <mergeCell ref="C5:C6"/>
    <mergeCell ref="D5:D6"/>
    <mergeCell ref="E5:E6"/>
    <mergeCell ref="F5:F6"/>
    <mergeCell ref="G5:G6"/>
  </mergeCells>
  <pageMargins left="0.96" right="0.42" top="0.95" bottom="0.74803149606299213" header="0.31496062992125984" footer="0.31496062992125984"/>
  <pageSetup paperSize="9" scale="69" orientation="portrait" r:id="rId2"/>
  <headerFoot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workbookViewId="0">
      <selection activeCell="G23" sqref="G23"/>
    </sheetView>
  </sheetViews>
  <sheetFormatPr defaultRowHeight="14.25"/>
  <cols>
    <col min="1" max="1" width="3.75" style="24" customWidth="1"/>
    <col min="2" max="2" width="9.875" style="25" customWidth="1"/>
    <col min="3" max="3" width="58" style="26" customWidth="1"/>
    <col min="4" max="4" width="6.375" style="26" customWidth="1"/>
    <col min="5" max="5" width="8.5" style="26" customWidth="1"/>
    <col min="6" max="6" width="10.25" style="26" customWidth="1"/>
    <col min="7" max="7" width="17.625" style="27" customWidth="1"/>
    <col min="8" max="8" width="11.75" customWidth="1"/>
    <col min="227" max="227" width="3.75" customWidth="1"/>
    <col min="228" max="228" width="9.875" customWidth="1"/>
    <col min="229" max="229" width="58" customWidth="1"/>
    <col min="230" max="230" width="7.375" customWidth="1"/>
    <col min="231" max="231" width="5.875" customWidth="1"/>
    <col min="232" max="232" width="10.25" customWidth="1"/>
    <col min="233" max="233" width="17.625" customWidth="1"/>
    <col min="234" max="234" width="4" customWidth="1"/>
    <col min="239" max="239" width="41.875" customWidth="1"/>
    <col min="483" max="483" width="3.75" customWidth="1"/>
    <col min="484" max="484" width="9.875" customWidth="1"/>
    <col min="485" max="485" width="58" customWidth="1"/>
    <col min="486" max="486" width="7.375" customWidth="1"/>
    <col min="487" max="487" width="5.875" customWidth="1"/>
    <col min="488" max="488" width="10.25" customWidth="1"/>
    <col min="489" max="489" width="17.625" customWidth="1"/>
    <col min="490" max="490" width="4" customWidth="1"/>
    <col min="495" max="495" width="41.875" customWidth="1"/>
    <col min="739" max="739" width="3.75" customWidth="1"/>
    <col min="740" max="740" width="9.875" customWidth="1"/>
    <col min="741" max="741" width="58" customWidth="1"/>
    <col min="742" max="742" width="7.375" customWidth="1"/>
    <col min="743" max="743" width="5.875" customWidth="1"/>
    <col min="744" max="744" width="10.25" customWidth="1"/>
    <col min="745" max="745" width="17.625" customWidth="1"/>
    <col min="746" max="746" width="4" customWidth="1"/>
    <col min="751" max="751" width="41.875" customWidth="1"/>
    <col min="995" max="995" width="3.75" customWidth="1"/>
    <col min="996" max="996" width="9.875" customWidth="1"/>
    <col min="997" max="997" width="58" customWidth="1"/>
    <col min="998" max="998" width="7.375" customWidth="1"/>
    <col min="999" max="999" width="5.875" customWidth="1"/>
    <col min="1000" max="1000" width="10.25" customWidth="1"/>
    <col min="1001" max="1001" width="17.625" customWidth="1"/>
    <col min="1002" max="1002" width="4" customWidth="1"/>
    <col min="1007" max="1007" width="41.875" customWidth="1"/>
    <col min="1251" max="1251" width="3.75" customWidth="1"/>
    <col min="1252" max="1252" width="9.875" customWidth="1"/>
    <col min="1253" max="1253" width="58" customWidth="1"/>
    <col min="1254" max="1254" width="7.375" customWidth="1"/>
    <col min="1255" max="1255" width="5.875" customWidth="1"/>
    <col min="1256" max="1256" width="10.25" customWidth="1"/>
    <col min="1257" max="1257" width="17.625" customWidth="1"/>
    <col min="1258" max="1258" width="4" customWidth="1"/>
    <col min="1263" max="1263" width="41.875" customWidth="1"/>
    <col min="1507" max="1507" width="3.75" customWidth="1"/>
    <col min="1508" max="1508" width="9.875" customWidth="1"/>
    <col min="1509" max="1509" width="58" customWidth="1"/>
    <col min="1510" max="1510" width="7.375" customWidth="1"/>
    <col min="1511" max="1511" width="5.875" customWidth="1"/>
    <col min="1512" max="1512" width="10.25" customWidth="1"/>
    <col min="1513" max="1513" width="17.625" customWidth="1"/>
    <col min="1514" max="1514" width="4" customWidth="1"/>
    <col min="1519" max="1519" width="41.875" customWidth="1"/>
    <col min="1763" max="1763" width="3.75" customWidth="1"/>
    <col min="1764" max="1764" width="9.875" customWidth="1"/>
    <col min="1765" max="1765" width="58" customWidth="1"/>
    <col min="1766" max="1766" width="7.375" customWidth="1"/>
    <col min="1767" max="1767" width="5.875" customWidth="1"/>
    <col min="1768" max="1768" width="10.25" customWidth="1"/>
    <col min="1769" max="1769" width="17.625" customWidth="1"/>
    <col min="1770" max="1770" width="4" customWidth="1"/>
    <col min="1775" max="1775" width="41.875" customWidth="1"/>
    <col min="2019" max="2019" width="3.75" customWidth="1"/>
    <col min="2020" max="2020" width="9.875" customWidth="1"/>
    <col min="2021" max="2021" width="58" customWidth="1"/>
    <col min="2022" max="2022" width="7.375" customWidth="1"/>
    <col min="2023" max="2023" width="5.875" customWidth="1"/>
    <col min="2024" max="2024" width="10.25" customWidth="1"/>
    <col min="2025" max="2025" width="17.625" customWidth="1"/>
    <col min="2026" max="2026" width="4" customWidth="1"/>
    <col min="2031" max="2031" width="41.875" customWidth="1"/>
    <col min="2275" max="2275" width="3.75" customWidth="1"/>
    <col min="2276" max="2276" width="9.875" customWidth="1"/>
    <col min="2277" max="2277" width="58" customWidth="1"/>
    <col min="2278" max="2278" width="7.375" customWidth="1"/>
    <col min="2279" max="2279" width="5.875" customWidth="1"/>
    <col min="2280" max="2280" width="10.25" customWidth="1"/>
    <col min="2281" max="2281" width="17.625" customWidth="1"/>
    <col min="2282" max="2282" width="4" customWidth="1"/>
    <col min="2287" max="2287" width="41.875" customWidth="1"/>
    <col min="2531" max="2531" width="3.75" customWidth="1"/>
    <col min="2532" max="2532" width="9.875" customWidth="1"/>
    <col min="2533" max="2533" width="58" customWidth="1"/>
    <col min="2534" max="2534" width="7.375" customWidth="1"/>
    <col min="2535" max="2535" width="5.875" customWidth="1"/>
    <col min="2536" max="2536" width="10.25" customWidth="1"/>
    <col min="2537" max="2537" width="17.625" customWidth="1"/>
    <col min="2538" max="2538" width="4" customWidth="1"/>
    <col min="2543" max="2543" width="41.875" customWidth="1"/>
    <col min="2787" max="2787" width="3.75" customWidth="1"/>
    <col min="2788" max="2788" width="9.875" customWidth="1"/>
    <col min="2789" max="2789" width="58" customWidth="1"/>
    <col min="2790" max="2790" width="7.375" customWidth="1"/>
    <col min="2791" max="2791" width="5.875" customWidth="1"/>
    <col min="2792" max="2792" width="10.25" customWidth="1"/>
    <col min="2793" max="2793" width="17.625" customWidth="1"/>
    <col min="2794" max="2794" width="4" customWidth="1"/>
    <col min="2799" max="2799" width="41.875" customWidth="1"/>
    <col min="3043" max="3043" width="3.75" customWidth="1"/>
    <col min="3044" max="3044" width="9.875" customWidth="1"/>
    <col min="3045" max="3045" width="58" customWidth="1"/>
    <col min="3046" max="3046" width="7.375" customWidth="1"/>
    <col min="3047" max="3047" width="5.875" customWidth="1"/>
    <col min="3048" max="3048" width="10.25" customWidth="1"/>
    <col min="3049" max="3049" width="17.625" customWidth="1"/>
    <col min="3050" max="3050" width="4" customWidth="1"/>
    <col min="3055" max="3055" width="41.875" customWidth="1"/>
    <col min="3299" max="3299" width="3.75" customWidth="1"/>
    <col min="3300" max="3300" width="9.875" customWidth="1"/>
    <col min="3301" max="3301" width="58" customWidth="1"/>
    <col min="3302" max="3302" width="7.375" customWidth="1"/>
    <col min="3303" max="3303" width="5.875" customWidth="1"/>
    <col min="3304" max="3304" width="10.25" customWidth="1"/>
    <col min="3305" max="3305" width="17.625" customWidth="1"/>
    <col min="3306" max="3306" width="4" customWidth="1"/>
    <col min="3311" max="3311" width="41.875" customWidth="1"/>
    <col min="3555" max="3555" width="3.75" customWidth="1"/>
    <col min="3556" max="3556" width="9.875" customWidth="1"/>
    <col min="3557" max="3557" width="58" customWidth="1"/>
    <col min="3558" max="3558" width="7.375" customWidth="1"/>
    <col min="3559" max="3559" width="5.875" customWidth="1"/>
    <col min="3560" max="3560" width="10.25" customWidth="1"/>
    <col min="3561" max="3561" width="17.625" customWidth="1"/>
    <col min="3562" max="3562" width="4" customWidth="1"/>
    <col min="3567" max="3567" width="41.875" customWidth="1"/>
    <col min="3811" max="3811" width="3.75" customWidth="1"/>
    <col min="3812" max="3812" width="9.875" customWidth="1"/>
    <col min="3813" max="3813" width="58" customWidth="1"/>
    <col min="3814" max="3814" width="7.375" customWidth="1"/>
    <col min="3815" max="3815" width="5.875" customWidth="1"/>
    <col min="3816" max="3816" width="10.25" customWidth="1"/>
    <col min="3817" max="3817" width="17.625" customWidth="1"/>
    <col min="3818" max="3818" width="4" customWidth="1"/>
    <col min="3823" max="3823" width="41.875" customWidth="1"/>
    <col min="4067" max="4067" width="3.75" customWidth="1"/>
    <col min="4068" max="4068" width="9.875" customWidth="1"/>
    <col min="4069" max="4069" width="58" customWidth="1"/>
    <col min="4070" max="4070" width="7.375" customWidth="1"/>
    <col min="4071" max="4071" width="5.875" customWidth="1"/>
    <col min="4072" max="4072" width="10.25" customWidth="1"/>
    <col min="4073" max="4073" width="17.625" customWidth="1"/>
    <col min="4074" max="4074" width="4" customWidth="1"/>
    <col min="4079" max="4079" width="41.875" customWidth="1"/>
    <col min="4323" max="4323" width="3.75" customWidth="1"/>
    <col min="4324" max="4324" width="9.875" customWidth="1"/>
    <col min="4325" max="4325" width="58" customWidth="1"/>
    <col min="4326" max="4326" width="7.375" customWidth="1"/>
    <col min="4327" max="4327" width="5.875" customWidth="1"/>
    <col min="4328" max="4328" width="10.25" customWidth="1"/>
    <col min="4329" max="4329" width="17.625" customWidth="1"/>
    <col min="4330" max="4330" width="4" customWidth="1"/>
    <col min="4335" max="4335" width="41.875" customWidth="1"/>
    <col min="4579" max="4579" width="3.75" customWidth="1"/>
    <col min="4580" max="4580" width="9.875" customWidth="1"/>
    <col min="4581" max="4581" width="58" customWidth="1"/>
    <col min="4582" max="4582" width="7.375" customWidth="1"/>
    <col min="4583" max="4583" width="5.875" customWidth="1"/>
    <col min="4584" max="4584" width="10.25" customWidth="1"/>
    <col min="4585" max="4585" width="17.625" customWidth="1"/>
    <col min="4586" max="4586" width="4" customWidth="1"/>
    <col min="4591" max="4591" width="41.875" customWidth="1"/>
    <col min="4835" max="4835" width="3.75" customWidth="1"/>
    <col min="4836" max="4836" width="9.875" customWidth="1"/>
    <col min="4837" max="4837" width="58" customWidth="1"/>
    <col min="4838" max="4838" width="7.375" customWidth="1"/>
    <col min="4839" max="4839" width="5.875" customWidth="1"/>
    <col min="4840" max="4840" width="10.25" customWidth="1"/>
    <col min="4841" max="4841" width="17.625" customWidth="1"/>
    <col min="4842" max="4842" width="4" customWidth="1"/>
    <col min="4847" max="4847" width="41.875" customWidth="1"/>
    <col min="5091" max="5091" width="3.75" customWidth="1"/>
    <col min="5092" max="5092" width="9.875" customWidth="1"/>
    <col min="5093" max="5093" width="58" customWidth="1"/>
    <col min="5094" max="5094" width="7.375" customWidth="1"/>
    <col min="5095" max="5095" width="5.875" customWidth="1"/>
    <col min="5096" max="5096" width="10.25" customWidth="1"/>
    <col min="5097" max="5097" width="17.625" customWidth="1"/>
    <col min="5098" max="5098" width="4" customWidth="1"/>
    <col min="5103" max="5103" width="41.875" customWidth="1"/>
    <col min="5347" max="5347" width="3.75" customWidth="1"/>
    <col min="5348" max="5348" width="9.875" customWidth="1"/>
    <col min="5349" max="5349" width="58" customWidth="1"/>
    <col min="5350" max="5350" width="7.375" customWidth="1"/>
    <col min="5351" max="5351" width="5.875" customWidth="1"/>
    <col min="5352" max="5352" width="10.25" customWidth="1"/>
    <col min="5353" max="5353" width="17.625" customWidth="1"/>
    <col min="5354" max="5354" width="4" customWidth="1"/>
    <col min="5359" max="5359" width="41.875" customWidth="1"/>
    <col min="5603" max="5603" width="3.75" customWidth="1"/>
    <col min="5604" max="5604" width="9.875" customWidth="1"/>
    <col min="5605" max="5605" width="58" customWidth="1"/>
    <col min="5606" max="5606" width="7.375" customWidth="1"/>
    <col min="5607" max="5607" width="5.875" customWidth="1"/>
    <col min="5608" max="5608" width="10.25" customWidth="1"/>
    <col min="5609" max="5609" width="17.625" customWidth="1"/>
    <col min="5610" max="5610" width="4" customWidth="1"/>
    <col min="5615" max="5615" width="41.875" customWidth="1"/>
    <col min="5859" max="5859" width="3.75" customWidth="1"/>
    <col min="5860" max="5860" width="9.875" customWidth="1"/>
    <col min="5861" max="5861" width="58" customWidth="1"/>
    <col min="5862" max="5862" width="7.375" customWidth="1"/>
    <col min="5863" max="5863" width="5.875" customWidth="1"/>
    <col min="5864" max="5864" width="10.25" customWidth="1"/>
    <col min="5865" max="5865" width="17.625" customWidth="1"/>
    <col min="5866" max="5866" width="4" customWidth="1"/>
    <col min="5871" max="5871" width="41.875" customWidth="1"/>
    <col min="6115" max="6115" width="3.75" customWidth="1"/>
    <col min="6116" max="6116" width="9.875" customWidth="1"/>
    <col min="6117" max="6117" width="58" customWidth="1"/>
    <col min="6118" max="6118" width="7.375" customWidth="1"/>
    <col min="6119" max="6119" width="5.875" customWidth="1"/>
    <col min="6120" max="6120" width="10.25" customWidth="1"/>
    <col min="6121" max="6121" width="17.625" customWidth="1"/>
    <col min="6122" max="6122" width="4" customWidth="1"/>
    <col min="6127" max="6127" width="41.875" customWidth="1"/>
    <col min="6371" max="6371" width="3.75" customWidth="1"/>
    <col min="6372" max="6372" width="9.875" customWidth="1"/>
    <col min="6373" max="6373" width="58" customWidth="1"/>
    <col min="6374" max="6374" width="7.375" customWidth="1"/>
    <col min="6375" max="6375" width="5.875" customWidth="1"/>
    <col min="6376" max="6376" width="10.25" customWidth="1"/>
    <col min="6377" max="6377" width="17.625" customWidth="1"/>
    <col min="6378" max="6378" width="4" customWidth="1"/>
    <col min="6383" max="6383" width="41.875" customWidth="1"/>
    <col min="6627" max="6627" width="3.75" customWidth="1"/>
    <col min="6628" max="6628" width="9.875" customWidth="1"/>
    <col min="6629" max="6629" width="58" customWidth="1"/>
    <col min="6630" max="6630" width="7.375" customWidth="1"/>
    <col min="6631" max="6631" width="5.875" customWidth="1"/>
    <col min="6632" max="6632" width="10.25" customWidth="1"/>
    <col min="6633" max="6633" width="17.625" customWidth="1"/>
    <col min="6634" max="6634" width="4" customWidth="1"/>
    <col min="6639" max="6639" width="41.875" customWidth="1"/>
    <col min="6883" max="6883" width="3.75" customWidth="1"/>
    <col min="6884" max="6884" width="9.875" customWidth="1"/>
    <col min="6885" max="6885" width="58" customWidth="1"/>
    <col min="6886" max="6886" width="7.375" customWidth="1"/>
    <col min="6887" max="6887" width="5.875" customWidth="1"/>
    <col min="6888" max="6888" width="10.25" customWidth="1"/>
    <col min="6889" max="6889" width="17.625" customWidth="1"/>
    <col min="6890" max="6890" width="4" customWidth="1"/>
    <col min="6895" max="6895" width="41.875" customWidth="1"/>
    <col min="7139" max="7139" width="3.75" customWidth="1"/>
    <col min="7140" max="7140" width="9.875" customWidth="1"/>
    <col min="7141" max="7141" width="58" customWidth="1"/>
    <col min="7142" max="7142" width="7.375" customWidth="1"/>
    <col min="7143" max="7143" width="5.875" customWidth="1"/>
    <col min="7144" max="7144" width="10.25" customWidth="1"/>
    <col min="7145" max="7145" width="17.625" customWidth="1"/>
    <col min="7146" max="7146" width="4" customWidth="1"/>
    <col min="7151" max="7151" width="41.875" customWidth="1"/>
    <col min="7395" max="7395" width="3.75" customWidth="1"/>
    <col min="7396" max="7396" width="9.875" customWidth="1"/>
    <col min="7397" max="7397" width="58" customWidth="1"/>
    <col min="7398" max="7398" width="7.375" customWidth="1"/>
    <col min="7399" max="7399" width="5.875" customWidth="1"/>
    <col min="7400" max="7400" width="10.25" customWidth="1"/>
    <col min="7401" max="7401" width="17.625" customWidth="1"/>
    <col min="7402" max="7402" width="4" customWidth="1"/>
    <col min="7407" max="7407" width="41.875" customWidth="1"/>
    <col min="7651" max="7651" width="3.75" customWidth="1"/>
    <col min="7652" max="7652" width="9.875" customWidth="1"/>
    <col min="7653" max="7653" width="58" customWidth="1"/>
    <col min="7654" max="7654" width="7.375" customWidth="1"/>
    <col min="7655" max="7655" width="5.875" customWidth="1"/>
    <col min="7656" max="7656" width="10.25" customWidth="1"/>
    <col min="7657" max="7657" width="17.625" customWidth="1"/>
    <col min="7658" max="7658" width="4" customWidth="1"/>
    <col min="7663" max="7663" width="41.875" customWidth="1"/>
    <col min="7907" max="7907" width="3.75" customWidth="1"/>
    <col min="7908" max="7908" width="9.875" customWidth="1"/>
    <col min="7909" max="7909" width="58" customWidth="1"/>
    <col min="7910" max="7910" width="7.375" customWidth="1"/>
    <col min="7911" max="7911" width="5.875" customWidth="1"/>
    <col min="7912" max="7912" width="10.25" customWidth="1"/>
    <col min="7913" max="7913" width="17.625" customWidth="1"/>
    <col min="7914" max="7914" width="4" customWidth="1"/>
    <col min="7919" max="7919" width="41.875" customWidth="1"/>
    <col min="8163" max="8163" width="3.75" customWidth="1"/>
    <col min="8164" max="8164" width="9.875" customWidth="1"/>
    <col min="8165" max="8165" width="58" customWidth="1"/>
    <col min="8166" max="8166" width="7.375" customWidth="1"/>
    <col min="8167" max="8167" width="5.875" customWidth="1"/>
    <col min="8168" max="8168" width="10.25" customWidth="1"/>
    <col min="8169" max="8169" width="17.625" customWidth="1"/>
    <col min="8170" max="8170" width="4" customWidth="1"/>
    <col min="8175" max="8175" width="41.875" customWidth="1"/>
    <col min="8419" max="8419" width="3.75" customWidth="1"/>
    <col min="8420" max="8420" width="9.875" customWidth="1"/>
    <col min="8421" max="8421" width="58" customWidth="1"/>
    <col min="8422" max="8422" width="7.375" customWidth="1"/>
    <col min="8423" max="8423" width="5.875" customWidth="1"/>
    <col min="8424" max="8424" width="10.25" customWidth="1"/>
    <col min="8425" max="8425" width="17.625" customWidth="1"/>
    <col min="8426" max="8426" width="4" customWidth="1"/>
    <col min="8431" max="8431" width="41.875" customWidth="1"/>
    <col min="8675" max="8675" width="3.75" customWidth="1"/>
    <col min="8676" max="8676" width="9.875" customWidth="1"/>
    <col min="8677" max="8677" width="58" customWidth="1"/>
    <col min="8678" max="8678" width="7.375" customWidth="1"/>
    <col min="8679" max="8679" width="5.875" customWidth="1"/>
    <col min="8680" max="8680" width="10.25" customWidth="1"/>
    <col min="8681" max="8681" width="17.625" customWidth="1"/>
    <col min="8682" max="8682" width="4" customWidth="1"/>
    <col min="8687" max="8687" width="41.875" customWidth="1"/>
    <col min="8931" max="8931" width="3.75" customWidth="1"/>
    <col min="8932" max="8932" width="9.875" customWidth="1"/>
    <col min="8933" max="8933" width="58" customWidth="1"/>
    <col min="8934" max="8934" width="7.375" customWidth="1"/>
    <col min="8935" max="8935" width="5.875" customWidth="1"/>
    <col min="8936" max="8936" width="10.25" customWidth="1"/>
    <col min="8937" max="8937" width="17.625" customWidth="1"/>
    <col min="8938" max="8938" width="4" customWidth="1"/>
    <col min="8943" max="8943" width="41.875" customWidth="1"/>
    <col min="9187" max="9187" width="3.75" customWidth="1"/>
    <col min="9188" max="9188" width="9.875" customWidth="1"/>
    <col min="9189" max="9189" width="58" customWidth="1"/>
    <col min="9190" max="9190" width="7.375" customWidth="1"/>
    <col min="9191" max="9191" width="5.875" customWidth="1"/>
    <col min="9192" max="9192" width="10.25" customWidth="1"/>
    <col min="9193" max="9193" width="17.625" customWidth="1"/>
    <col min="9194" max="9194" width="4" customWidth="1"/>
    <col min="9199" max="9199" width="41.875" customWidth="1"/>
    <col min="9443" max="9443" width="3.75" customWidth="1"/>
    <col min="9444" max="9444" width="9.875" customWidth="1"/>
    <col min="9445" max="9445" width="58" customWidth="1"/>
    <col min="9446" max="9446" width="7.375" customWidth="1"/>
    <col min="9447" max="9447" width="5.875" customWidth="1"/>
    <col min="9448" max="9448" width="10.25" customWidth="1"/>
    <col min="9449" max="9449" width="17.625" customWidth="1"/>
    <col min="9450" max="9450" width="4" customWidth="1"/>
    <col min="9455" max="9455" width="41.875" customWidth="1"/>
    <col min="9699" max="9699" width="3.75" customWidth="1"/>
    <col min="9700" max="9700" width="9.875" customWidth="1"/>
    <col min="9701" max="9701" width="58" customWidth="1"/>
    <col min="9702" max="9702" width="7.375" customWidth="1"/>
    <col min="9703" max="9703" width="5.875" customWidth="1"/>
    <col min="9704" max="9704" width="10.25" customWidth="1"/>
    <col min="9705" max="9705" width="17.625" customWidth="1"/>
    <col min="9706" max="9706" width="4" customWidth="1"/>
    <col min="9711" max="9711" width="41.875" customWidth="1"/>
    <col min="9955" max="9955" width="3.75" customWidth="1"/>
    <col min="9956" max="9956" width="9.875" customWidth="1"/>
    <col min="9957" max="9957" width="58" customWidth="1"/>
    <col min="9958" max="9958" width="7.375" customWidth="1"/>
    <col min="9959" max="9959" width="5.875" customWidth="1"/>
    <col min="9960" max="9960" width="10.25" customWidth="1"/>
    <col min="9961" max="9961" width="17.625" customWidth="1"/>
    <col min="9962" max="9962" width="4" customWidth="1"/>
    <col min="9967" max="9967" width="41.875" customWidth="1"/>
    <col min="10211" max="10211" width="3.75" customWidth="1"/>
    <col min="10212" max="10212" width="9.875" customWidth="1"/>
    <col min="10213" max="10213" width="58" customWidth="1"/>
    <col min="10214" max="10214" width="7.375" customWidth="1"/>
    <col min="10215" max="10215" width="5.875" customWidth="1"/>
    <col min="10216" max="10216" width="10.25" customWidth="1"/>
    <col min="10217" max="10217" width="17.625" customWidth="1"/>
    <col min="10218" max="10218" width="4" customWidth="1"/>
    <col min="10223" max="10223" width="41.875" customWidth="1"/>
    <col min="10467" max="10467" width="3.75" customWidth="1"/>
    <col min="10468" max="10468" width="9.875" customWidth="1"/>
    <col min="10469" max="10469" width="58" customWidth="1"/>
    <col min="10470" max="10470" width="7.375" customWidth="1"/>
    <col min="10471" max="10471" width="5.875" customWidth="1"/>
    <col min="10472" max="10472" width="10.25" customWidth="1"/>
    <col min="10473" max="10473" width="17.625" customWidth="1"/>
    <col min="10474" max="10474" width="4" customWidth="1"/>
    <col min="10479" max="10479" width="41.875" customWidth="1"/>
    <col min="10723" max="10723" width="3.75" customWidth="1"/>
    <col min="10724" max="10724" width="9.875" customWidth="1"/>
    <col min="10725" max="10725" width="58" customWidth="1"/>
    <col min="10726" max="10726" width="7.375" customWidth="1"/>
    <col min="10727" max="10727" width="5.875" customWidth="1"/>
    <col min="10728" max="10728" width="10.25" customWidth="1"/>
    <col min="10729" max="10729" width="17.625" customWidth="1"/>
    <col min="10730" max="10730" width="4" customWidth="1"/>
    <col min="10735" max="10735" width="41.875" customWidth="1"/>
    <col min="10979" max="10979" width="3.75" customWidth="1"/>
    <col min="10980" max="10980" width="9.875" customWidth="1"/>
    <col min="10981" max="10981" width="58" customWidth="1"/>
    <col min="10982" max="10982" width="7.375" customWidth="1"/>
    <col min="10983" max="10983" width="5.875" customWidth="1"/>
    <col min="10984" max="10984" width="10.25" customWidth="1"/>
    <col min="10985" max="10985" width="17.625" customWidth="1"/>
    <col min="10986" max="10986" width="4" customWidth="1"/>
    <col min="10991" max="10991" width="41.875" customWidth="1"/>
    <col min="11235" max="11235" width="3.75" customWidth="1"/>
    <col min="11236" max="11236" width="9.875" customWidth="1"/>
    <col min="11237" max="11237" width="58" customWidth="1"/>
    <col min="11238" max="11238" width="7.375" customWidth="1"/>
    <col min="11239" max="11239" width="5.875" customWidth="1"/>
    <col min="11240" max="11240" width="10.25" customWidth="1"/>
    <col min="11241" max="11241" width="17.625" customWidth="1"/>
    <col min="11242" max="11242" width="4" customWidth="1"/>
    <col min="11247" max="11247" width="41.875" customWidth="1"/>
    <col min="11491" max="11491" width="3.75" customWidth="1"/>
    <col min="11492" max="11492" width="9.875" customWidth="1"/>
    <col min="11493" max="11493" width="58" customWidth="1"/>
    <col min="11494" max="11494" width="7.375" customWidth="1"/>
    <col min="11495" max="11495" width="5.875" customWidth="1"/>
    <col min="11496" max="11496" width="10.25" customWidth="1"/>
    <col min="11497" max="11497" width="17.625" customWidth="1"/>
    <col min="11498" max="11498" width="4" customWidth="1"/>
    <col min="11503" max="11503" width="41.875" customWidth="1"/>
    <col min="11747" max="11747" width="3.75" customWidth="1"/>
    <col min="11748" max="11748" width="9.875" customWidth="1"/>
    <col min="11749" max="11749" width="58" customWidth="1"/>
    <col min="11750" max="11750" width="7.375" customWidth="1"/>
    <col min="11751" max="11751" width="5.875" customWidth="1"/>
    <col min="11752" max="11752" width="10.25" customWidth="1"/>
    <col min="11753" max="11753" width="17.625" customWidth="1"/>
    <col min="11754" max="11754" width="4" customWidth="1"/>
    <col min="11759" max="11759" width="41.875" customWidth="1"/>
    <col min="12003" max="12003" width="3.75" customWidth="1"/>
    <col min="12004" max="12004" width="9.875" customWidth="1"/>
    <col min="12005" max="12005" width="58" customWidth="1"/>
    <col min="12006" max="12006" width="7.375" customWidth="1"/>
    <col min="12007" max="12007" width="5.875" customWidth="1"/>
    <col min="12008" max="12008" width="10.25" customWidth="1"/>
    <col min="12009" max="12009" width="17.625" customWidth="1"/>
    <col min="12010" max="12010" width="4" customWidth="1"/>
    <col min="12015" max="12015" width="41.875" customWidth="1"/>
    <col min="12259" max="12259" width="3.75" customWidth="1"/>
    <col min="12260" max="12260" width="9.875" customWidth="1"/>
    <col min="12261" max="12261" width="58" customWidth="1"/>
    <col min="12262" max="12262" width="7.375" customWidth="1"/>
    <col min="12263" max="12263" width="5.875" customWidth="1"/>
    <col min="12264" max="12264" width="10.25" customWidth="1"/>
    <col min="12265" max="12265" width="17.625" customWidth="1"/>
    <col min="12266" max="12266" width="4" customWidth="1"/>
    <col min="12271" max="12271" width="41.875" customWidth="1"/>
    <col min="12515" max="12515" width="3.75" customWidth="1"/>
    <col min="12516" max="12516" width="9.875" customWidth="1"/>
    <col min="12517" max="12517" width="58" customWidth="1"/>
    <col min="12518" max="12518" width="7.375" customWidth="1"/>
    <col min="12519" max="12519" width="5.875" customWidth="1"/>
    <col min="12520" max="12520" width="10.25" customWidth="1"/>
    <col min="12521" max="12521" width="17.625" customWidth="1"/>
    <col min="12522" max="12522" width="4" customWidth="1"/>
    <col min="12527" max="12527" width="41.875" customWidth="1"/>
    <col min="12771" max="12771" width="3.75" customWidth="1"/>
    <col min="12772" max="12772" width="9.875" customWidth="1"/>
    <col min="12773" max="12773" width="58" customWidth="1"/>
    <col min="12774" max="12774" width="7.375" customWidth="1"/>
    <col min="12775" max="12775" width="5.875" customWidth="1"/>
    <col min="12776" max="12776" width="10.25" customWidth="1"/>
    <col min="12777" max="12777" width="17.625" customWidth="1"/>
    <col min="12778" max="12778" width="4" customWidth="1"/>
    <col min="12783" max="12783" width="41.875" customWidth="1"/>
    <col min="13027" max="13027" width="3.75" customWidth="1"/>
    <col min="13028" max="13028" width="9.875" customWidth="1"/>
    <col min="13029" max="13029" width="58" customWidth="1"/>
    <col min="13030" max="13030" width="7.375" customWidth="1"/>
    <col min="13031" max="13031" width="5.875" customWidth="1"/>
    <col min="13032" max="13032" width="10.25" customWidth="1"/>
    <col min="13033" max="13033" width="17.625" customWidth="1"/>
    <col min="13034" max="13034" width="4" customWidth="1"/>
    <col min="13039" max="13039" width="41.875" customWidth="1"/>
    <col min="13283" max="13283" width="3.75" customWidth="1"/>
    <col min="13284" max="13284" width="9.875" customWidth="1"/>
    <col min="13285" max="13285" width="58" customWidth="1"/>
    <col min="13286" max="13286" width="7.375" customWidth="1"/>
    <col min="13287" max="13287" width="5.875" customWidth="1"/>
    <col min="13288" max="13288" width="10.25" customWidth="1"/>
    <col min="13289" max="13289" width="17.625" customWidth="1"/>
    <col min="13290" max="13290" width="4" customWidth="1"/>
    <col min="13295" max="13295" width="41.875" customWidth="1"/>
    <col min="13539" max="13539" width="3.75" customWidth="1"/>
    <col min="13540" max="13540" width="9.875" customWidth="1"/>
    <col min="13541" max="13541" width="58" customWidth="1"/>
    <col min="13542" max="13542" width="7.375" customWidth="1"/>
    <col min="13543" max="13543" width="5.875" customWidth="1"/>
    <col min="13544" max="13544" width="10.25" customWidth="1"/>
    <col min="13545" max="13545" width="17.625" customWidth="1"/>
    <col min="13546" max="13546" width="4" customWidth="1"/>
    <col min="13551" max="13551" width="41.875" customWidth="1"/>
    <col min="13795" max="13795" width="3.75" customWidth="1"/>
    <col min="13796" max="13796" width="9.875" customWidth="1"/>
    <col min="13797" max="13797" width="58" customWidth="1"/>
    <col min="13798" max="13798" width="7.375" customWidth="1"/>
    <col min="13799" max="13799" width="5.875" customWidth="1"/>
    <col min="13800" max="13800" width="10.25" customWidth="1"/>
    <col min="13801" max="13801" width="17.625" customWidth="1"/>
    <col min="13802" max="13802" width="4" customWidth="1"/>
    <col min="13807" max="13807" width="41.875" customWidth="1"/>
    <col min="14051" max="14051" width="3.75" customWidth="1"/>
    <col min="14052" max="14052" width="9.875" customWidth="1"/>
    <col min="14053" max="14053" width="58" customWidth="1"/>
    <col min="14054" max="14054" width="7.375" customWidth="1"/>
    <col min="14055" max="14055" width="5.875" customWidth="1"/>
    <col min="14056" max="14056" width="10.25" customWidth="1"/>
    <col min="14057" max="14057" width="17.625" customWidth="1"/>
    <col min="14058" max="14058" width="4" customWidth="1"/>
    <col min="14063" max="14063" width="41.875" customWidth="1"/>
    <col min="14307" max="14307" width="3.75" customWidth="1"/>
    <col min="14308" max="14308" width="9.875" customWidth="1"/>
    <col min="14309" max="14309" width="58" customWidth="1"/>
    <col min="14310" max="14310" width="7.375" customWidth="1"/>
    <col min="14311" max="14311" width="5.875" customWidth="1"/>
    <col min="14312" max="14312" width="10.25" customWidth="1"/>
    <col min="14313" max="14313" width="17.625" customWidth="1"/>
    <col min="14314" max="14314" width="4" customWidth="1"/>
    <col min="14319" max="14319" width="41.875" customWidth="1"/>
    <col min="14563" max="14563" width="3.75" customWidth="1"/>
    <col min="14564" max="14564" width="9.875" customWidth="1"/>
    <col min="14565" max="14565" width="58" customWidth="1"/>
    <col min="14566" max="14566" width="7.375" customWidth="1"/>
    <col min="14567" max="14567" width="5.875" customWidth="1"/>
    <col min="14568" max="14568" width="10.25" customWidth="1"/>
    <col min="14569" max="14569" width="17.625" customWidth="1"/>
    <col min="14570" max="14570" width="4" customWidth="1"/>
    <col min="14575" max="14575" width="41.875" customWidth="1"/>
    <col min="14819" max="14819" width="3.75" customWidth="1"/>
    <col min="14820" max="14820" width="9.875" customWidth="1"/>
    <col min="14821" max="14821" width="58" customWidth="1"/>
    <col min="14822" max="14822" width="7.375" customWidth="1"/>
    <col min="14823" max="14823" width="5.875" customWidth="1"/>
    <col min="14824" max="14824" width="10.25" customWidth="1"/>
    <col min="14825" max="14825" width="17.625" customWidth="1"/>
    <col min="14826" max="14826" width="4" customWidth="1"/>
    <col min="14831" max="14831" width="41.875" customWidth="1"/>
    <col min="15075" max="15075" width="3.75" customWidth="1"/>
    <col min="15076" max="15076" width="9.875" customWidth="1"/>
    <col min="15077" max="15077" width="58" customWidth="1"/>
    <col min="15078" max="15078" width="7.375" customWidth="1"/>
    <col min="15079" max="15079" width="5.875" customWidth="1"/>
    <col min="15080" max="15080" width="10.25" customWidth="1"/>
    <col min="15081" max="15081" width="17.625" customWidth="1"/>
    <col min="15082" max="15082" width="4" customWidth="1"/>
    <col min="15087" max="15087" width="41.875" customWidth="1"/>
    <col min="15331" max="15331" width="3.75" customWidth="1"/>
    <col min="15332" max="15332" width="9.875" customWidth="1"/>
    <col min="15333" max="15333" width="58" customWidth="1"/>
    <col min="15334" max="15334" width="7.375" customWidth="1"/>
    <col min="15335" max="15335" width="5.875" customWidth="1"/>
    <col min="15336" max="15336" width="10.25" customWidth="1"/>
    <col min="15337" max="15337" width="17.625" customWidth="1"/>
    <col min="15338" max="15338" width="4" customWidth="1"/>
    <col min="15343" max="15343" width="41.875" customWidth="1"/>
    <col min="15587" max="15587" width="3.75" customWidth="1"/>
    <col min="15588" max="15588" width="9.875" customWidth="1"/>
    <col min="15589" max="15589" width="58" customWidth="1"/>
    <col min="15590" max="15590" width="7.375" customWidth="1"/>
    <col min="15591" max="15591" width="5.875" customWidth="1"/>
    <col min="15592" max="15592" width="10.25" customWidth="1"/>
    <col min="15593" max="15593" width="17.625" customWidth="1"/>
    <col min="15594" max="15594" width="4" customWidth="1"/>
    <col min="15599" max="15599" width="41.875" customWidth="1"/>
    <col min="15843" max="15843" width="3.75" customWidth="1"/>
    <col min="15844" max="15844" width="9.875" customWidth="1"/>
    <col min="15845" max="15845" width="58" customWidth="1"/>
    <col min="15846" max="15846" width="7.375" customWidth="1"/>
    <col min="15847" max="15847" width="5.875" customWidth="1"/>
    <col min="15848" max="15848" width="10.25" customWidth="1"/>
    <col min="15849" max="15849" width="17.625" customWidth="1"/>
    <col min="15850" max="15850" width="4" customWidth="1"/>
    <col min="15855" max="15855" width="41.875" customWidth="1"/>
    <col min="16099" max="16099" width="3.75" customWidth="1"/>
    <col min="16100" max="16100" width="9.875" customWidth="1"/>
    <col min="16101" max="16101" width="58" customWidth="1"/>
    <col min="16102" max="16102" width="7.375" customWidth="1"/>
    <col min="16103" max="16103" width="5.875" customWidth="1"/>
    <col min="16104" max="16104" width="10.25" customWidth="1"/>
    <col min="16105" max="16105" width="17.625" customWidth="1"/>
    <col min="16106" max="16106" width="4" customWidth="1"/>
    <col min="16111" max="16111" width="41.875" customWidth="1"/>
  </cols>
  <sheetData>
    <row r="1" spans="1:7" s="1" customFormat="1" ht="25.5">
      <c r="A1" s="193" t="s">
        <v>0</v>
      </c>
      <c r="B1" s="194"/>
      <c r="C1" s="194"/>
      <c r="D1" s="194"/>
      <c r="E1" s="194"/>
      <c r="F1" s="194"/>
      <c r="G1" s="195"/>
    </row>
    <row r="2" spans="1:7" s="1" customFormat="1" ht="25.5">
      <c r="A2" s="211" t="s">
        <v>250</v>
      </c>
      <c r="B2" s="212"/>
      <c r="C2" s="212"/>
      <c r="D2" s="212"/>
      <c r="E2" s="212"/>
      <c r="F2" s="212"/>
      <c r="G2" s="213"/>
    </row>
    <row r="3" spans="1:7" s="1" customFormat="1" ht="56.25" customHeight="1" thickBot="1">
      <c r="A3" s="229" t="s">
        <v>271</v>
      </c>
      <c r="B3" s="230"/>
      <c r="C3" s="230"/>
      <c r="D3" s="230"/>
      <c r="E3" s="230"/>
      <c r="F3" s="230"/>
      <c r="G3" s="231"/>
    </row>
    <row r="4" spans="1:7" s="1" customFormat="1" ht="23.25" customHeight="1" thickBot="1">
      <c r="A4" s="2"/>
      <c r="B4" s="3"/>
      <c r="C4" s="4"/>
      <c r="D4" s="5"/>
      <c r="E4" s="6"/>
      <c r="F4" s="7"/>
      <c r="G4" s="7"/>
    </row>
    <row r="5" spans="1:7" s="9" customFormat="1" ht="31.5">
      <c r="A5" s="196" t="s">
        <v>1</v>
      </c>
      <c r="B5" s="8" t="s">
        <v>2</v>
      </c>
      <c r="C5" s="198" t="s">
        <v>3</v>
      </c>
      <c r="D5" s="196" t="s">
        <v>4</v>
      </c>
      <c r="E5" s="196" t="s">
        <v>5</v>
      </c>
      <c r="F5" s="200" t="s">
        <v>6</v>
      </c>
      <c r="G5" s="200" t="s">
        <v>7</v>
      </c>
    </row>
    <row r="6" spans="1:7" s="9" customFormat="1" ht="15" customHeight="1" thickBot="1">
      <c r="A6" s="197"/>
      <c r="B6" s="10" t="s">
        <v>8</v>
      </c>
      <c r="C6" s="199"/>
      <c r="D6" s="197"/>
      <c r="E6" s="197"/>
      <c r="F6" s="201"/>
      <c r="G6" s="201"/>
    </row>
    <row r="7" spans="1:7" s="13" customFormat="1" ht="15.75" thickBot="1">
      <c r="A7" s="11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</row>
    <row r="8" spans="1:7" s="26" customFormat="1" ht="30.75" customHeight="1">
      <c r="A8" s="14">
        <v>1</v>
      </c>
      <c r="B8" s="15" t="s">
        <v>111</v>
      </c>
      <c r="C8" s="34" t="s">
        <v>112</v>
      </c>
      <c r="D8" s="72">
        <f>255*0.8*0.5</f>
        <v>102</v>
      </c>
      <c r="E8" s="36" t="s">
        <v>18</v>
      </c>
      <c r="F8" s="113"/>
      <c r="G8" s="108" t="str">
        <f t="shared" ref="G8:G22" si="0">IF(ROUND(D8*F8,2)=0," ",ROUND(D8*F8,2))</f>
        <v xml:space="preserve"> </v>
      </c>
    </row>
    <row r="9" spans="1:7" s="26" customFormat="1" ht="30.75" customHeight="1">
      <c r="A9" s="14">
        <v>2</v>
      </c>
      <c r="B9" s="16" t="s">
        <v>111</v>
      </c>
      <c r="C9" s="34" t="s">
        <v>131</v>
      </c>
      <c r="D9" s="72">
        <f>D8</f>
        <v>102</v>
      </c>
      <c r="E9" s="36" t="s">
        <v>18</v>
      </c>
      <c r="F9" s="113"/>
      <c r="G9" s="108" t="str">
        <f t="shared" si="0"/>
        <v xml:space="preserve"> </v>
      </c>
    </row>
    <row r="10" spans="1:7" s="26" customFormat="1" ht="30.75" customHeight="1">
      <c r="A10" s="14">
        <v>3</v>
      </c>
      <c r="B10" s="16" t="s">
        <v>111</v>
      </c>
      <c r="C10" s="34" t="s">
        <v>96</v>
      </c>
      <c r="D10" s="72">
        <v>255</v>
      </c>
      <c r="E10" s="36" t="s">
        <v>30</v>
      </c>
      <c r="F10" s="113"/>
      <c r="G10" s="108" t="str">
        <f t="shared" si="0"/>
        <v xml:space="preserve"> </v>
      </c>
    </row>
    <row r="11" spans="1:7" s="26" customFormat="1" ht="30.75" customHeight="1">
      <c r="A11" s="14">
        <v>4</v>
      </c>
      <c r="B11" s="32" t="s">
        <v>111</v>
      </c>
      <c r="C11" s="34" t="s">
        <v>253</v>
      </c>
      <c r="D11" s="72">
        <v>290</v>
      </c>
      <c r="E11" s="36" t="s">
        <v>30</v>
      </c>
      <c r="F11" s="113"/>
      <c r="G11" s="108" t="str">
        <f t="shared" si="0"/>
        <v xml:space="preserve"> </v>
      </c>
    </row>
    <row r="12" spans="1:7" s="26" customFormat="1" ht="30.75" customHeight="1">
      <c r="A12" s="14">
        <v>5</v>
      </c>
      <c r="B12" s="17" t="s">
        <v>111</v>
      </c>
      <c r="C12" s="70" t="s">
        <v>242</v>
      </c>
      <c r="D12" s="72">
        <v>18</v>
      </c>
      <c r="E12" s="36" t="s">
        <v>30</v>
      </c>
      <c r="F12" s="113"/>
      <c r="G12" s="108" t="str">
        <f t="shared" si="0"/>
        <v xml:space="preserve"> </v>
      </c>
    </row>
    <row r="13" spans="1:7" s="26" customFormat="1" ht="30.75" customHeight="1">
      <c r="A13" s="14">
        <v>6</v>
      </c>
      <c r="B13" s="32" t="s">
        <v>111</v>
      </c>
      <c r="C13" s="34" t="s">
        <v>255</v>
      </c>
      <c r="D13" s="72">
        <v>9</v>
      </c>
      <c r="E13" s="36" t="s">
        <v>72</v>
      </c>
      <c r="F13" s="113"/>
      <c r="G13" s="108" t="str">
        <f t="shared" si="0"/>
        <v xml:space="preserve"> </v>
      </c>
    </row>
    <row r="14" spans="1:7" s="26" customFormat="1" ht="30.75" customHeight="1">
      <c r="A14" s="14">
        <v>7</v>
      </c>
      <c r="B14" s="32" t="s">
        <v>111</v>
      </c>
      <c r="C14" s="34" t="s">
        <v>254</v>
      </c>
      <c r="D14" s="72">
        <v>9</v>
      </c>
      <c r="E14" s="36" t="s">
        <v>72</v>
      </c>
      <c r="F14" s="113"/>
      <c r="G14" s="108" t="str">
        <f t="shared" si="0"/>
        <v xml:space="preserve"> </v>
      </c>
    </row>
    <row r="15" spans="1:7" s="26" customFormat="1" ht="30.75" customHeight="1">
      <c r="A15" s="14">
        <v>8</v>
      </c>
      <c r="B15" s="32" t="s">
        <v>111</v>
      </c>
      <c r="C15" s="34" t="s">
        <v>97</v>
      </c>
      <c r="D15" s="72">
        <v>9</v>
      </c>
      <c r="E15" s="36" t="s">
        <v>98</v>
      </c>
      <c r="F15" s="113"/>
      <c r="G15" s="108" t="str">
        <f t="shared" si="0"/>
        <v xml:space="preserve"> </v>
      </c>
    </row>
    <row r="16" spans="1:7" s="26" customFormat="1" ht="30.75" customHeight="1">
      <c r="A16" s="14">
        <v>9</v>
      </c>
      <c r="B16" s="32" t="s">
        <v>111</v>
      </c>
      <c r="C16" s="34" t="s">
        <v>99</v>
      </c>
      <c r="D16" s="72">
        <v>9</v>
      </c>
      <c r="E16" s="36" t="s">
        <v>72</v>
      </c>
      <c r="F16" s="113"/>
      <c r="G16" s="108" t="str">
        <f t="shared" si="0"/>
        <v xml:space="preserve"> </v>
      </c>
    </row>
    <row r="17" spans="1:7" s="26" customFormat="1" ht="30.75" customHeight="1">
      <c r="A17" s="14">
        <v>10</v>
      </c>
      <c r="B17" s="32" t="s">
        <v>111</v>
      </c>
      <c r="C17" s="34" t="s">
        <v>100</v>
      </c>
      <c r="D17" s="72">
        <v>18</v>
      </c>
      <c r="E17" s="36" t="s">
        <v>72</v>
      </c>
      <c r="F17" s="113"/>
      <c r="G17" s="108" t="str">
        <f t="shared" si="0"/>
        <v xml:space="preserve"> </v>
      </c>
    </row>
    <row r="18" spans="1:7" s="26" customFormat="1" ht="30.75" customHeight="1">
      <c r="A18" s="14">
        <v>11</v>
      </c>
      <c r="B18" s="32" t="s">
        <v>111</v>
      </c>
      <c r="C18" s="34" t="s">
        <v>103</v>
      </c>
      <c r="D18" s="72">
        <v>1</v>
      </c>
      <c r="E18" s="36" t="s">
        <v>104</v>
      </c>
      <c r="F18" s="113"/>
      <c r="G18" s="108" t="str">
        <f t="shared" si="0"/>
        <v xml:space="preserve"> </v>
      </c>
    </row>
    <row r="19" spans="1:7" s="26" customFormat="1" ht="30.75" customHeight="1">
      <c r="A19" s="14">
        <v>12</v>
      </c>
      <c r="B19" s="32" t="s">
        <v>111</v>
      </c>
      <c r="C19" s="34" t="s">
        <v>105</v>
      </c>
      <c r="D19" s="72">
        <v>1</v>
      </c>
      <c r="E19" s="36" t="s">
        <v>106</v>
      </c>
      <c r="F19" s="113"/>
      <c r="G19" s="108" t="str">
        <f t="shared" si="0"/>
        <v xml:space="preserve"> </v>
      </c>
    </row>
    <row r="20" spans="1:7" s="26" customFormat="1" ht="30.75" customHeight="1">
      <c r="A20" s="14">
        <v>13</v>
      </c>
      <c r="B20" s="32" t="s">
        <v>111</v>
      </c>
      <c r="C20" s="34" t="s">
        <v>107</v>
      </c>
      <c r="D20" s="72">
        <v>1</v>
      </c>
      <c r="E20" s="36" t="s">
        <v>106</v>
      </c>
      <c r="F20" s="113"/>
      <c r="G20" s="108" t="str">
        <f t="shared" si="0"/>
        <v xml:space="preserve"> </v>
      </c>
    </row>
    <row r="21" spans="1:7" s="26" customFormat="1" ht="30.75" customHeight="1">
      <c r="A21" s="14">
        <v>14</v>
      </c>
      <c r="B21" s="32" t="s">
        <v>111</v>
      </c>
      <c r="C21" s="34" t="s">
        <v>109</v>
      </c>
      <c r="D21" s="72">
        <v>9</v>
      </c>
      <c r="E21" s="36" t="s">
        <v>72</v>
      </c>
      <c r="F21" s="113"/>
      <c r="G21" s="108" t="str">
        <f t="shared" si="0"/>
        <v xml:space="preserve"> </v>
      </c>
    </row>
    <row r="22" spans="1:7" s="26" customFormat="1" ht="30.75" customHeight="1" thickBot="1">
      <c r="A22" s="14">
        <v>15</v>
      </c>
      <c r="B22" s="32" t="s">
        <v>111</v>
      </c>
      <c r="C22" s="34" t="s">
        <v>110</v>
      </c>
      <c r="D22" s="72">
        <v>9</v>
      </c>
      <c r="E22" s="36" t="s">
        <v>72</v>
      </c>
      <c r="F22" s="113"/>
      <c r="G22" s="108" t="str">
        <f t="shared" si="0"/>
        <v xml:space="preserve"> </v>
      </c>
    </row>
    <row r="23" spans="1:7" ht="42" customHeight="1" thickBot="1">
      <c r="A23" s="205" t="s">
        <v>56</v>
      </c>
      <c r="B23" s="206"/>
      <c r="C23" s="206"/>
      <c r="D23" s="206"/>
      <c r="E23" s="206"/>
      <c r="F23" s="207"/>
      <c r="G23" s="119" t="str">
        <f>IF(SUM(G8:G22)=0,"",SUM(G8:G22))</f>
        <v/>
      </c>
    </row>
    <row r="24" spans="1:7" ht="33" customHeight="1"/>
  </sheetData>
  <sheetProtection password="C714" sheet="1" objects="1" scenarios="1"/>
  <customSheetViews>
    <customSheetView guid="{884A1504-D651-461D-833F-5291DE2AB5FB}" fitToPage="1" printArea="1">
      <selection activeCell="K9" sqref="K9"/>
      <pageMargins left="0.86614173228346458" right="0.47244094488188981" top="0.98425196850393704" bottom="1.1023622047244095" header="0.31496062992125984" footer="0.74803149606299213"/>
      <pageSetup paperSize="9" scale="72" orientation="portrait" r:id="rId1"/>
      <headerFooter>
        <oddFooter>Strona &amp;P z &amp;N</oddFooter>
      </headerFooter>
    </customSheetView>
  </customSheetViews>
  <mergeCells count="10">
    <mergeCell ref="A23:F23"/>
    <mergeCell ref="A1:G1"/>
    <mergeCell ref="A2:G2"/>
    <mergeCell ref="A3:G3"/>
    <mergeCell ref="A5:A6"/>
    <mergeCell ref="C5:C6"/>
    <mergeCell ref="D5:D6"/>
    <mergeCell ref="E5:E6"/>
    <mergeCell ref="F5:F6"/>
    <mergeCell ref="G5:G6"/>
  </mergeCells>
  <pageMargins left="0.86614173228346458" right="0.47244094488188981" top="0.98425196850393704" bottom="1.1023622047244095" header="0.31496062992125984" footer="0.74803149606299213"/>
  <pageSetup paperSize="9" scale="71" orientation="portrait" r:id="rId2"/>
  <headerFooter>
    <oddFooter>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workbookViewId="0">
      <selection activeCell="G32" sqref="G32"/>
    </sheetView>
  </sheetViews>
  <sheetFormatPr defaultRowHeight="15"/>
  <cols>
    <col min="1" max="1" width="3.75" style="65" customWidth="1"/>
    <col min="2" max="2" width="9.875" style="65" customWidth="1"/>
    <col min="3" max="3" width="58" style="63" customWidth="1"/>
    <col min="4" max="4" width="7.5" style="63" customWidth="1"/>
    <col min="5" max="5" width="7.75" style="63" customWidth="1"/>
    <col min="6" max="6" width="10.25" style="63" customWidth="1"/>
    <col min="7" max="7" width="17.625" style="66" customWidth="1"/>
    <col min="8" max="8" width="11" style="64" customWidth="1"/>
    <col min="9" max="223" width="9" style="64"/>
    <col min="224" max="224" width="3.75" style="64" customWidth="1"/>
    <col min="225" max="225" width="9.875" style="64" customWidth="1"/>
    <col min="226" max="226" width="58" style="64" customWidth="1"/>
    <col min="227" max="227" width="7.375" style="64" customWidth="1"/>
    <col min="228" max="228" width="5.875" style="64" customWidth="1"/>
    <col min="229" max="229" width="10.25" style="64" customWidth="1"/>
    <col min="230" max="230" width="17.625" style="64" customWidth="1"/>
    <col min="231" max="231" width="4" style="64" customWidth="1"/>
    <col min="232" max="235" width="9" style="64"/>
    <col min="236" max="236" width="41.875" style="64" customWidth="1"/>
    <col min="237" max="479" width="9" style="64"/>
    <col min="480" max="480" width="3.75" style="64" customWidth="1"/>
    <col min="481" max="481" width="9.875" style="64" customWidth="1"/>
    <col min="482" max="482" width="58" style="64" customWidth="1"/>
    <col min="483" max="483" width="7.375" style="64" customWidth="1"/>
    <col min="484" max="484" width="5.875" style="64" customWidth="1"/>
    <col min="485" max="485" width="10.25" style="64" customWidth="1"/>
    <col min="486" max="486" width="17.625" style="64" customWidth="1"/>
    <col min="487" max="487" width="4" style="64" customWidth="1"/>
    <col min="488" max="491" width="9" style="64"/>
    <col min="492" max="492" width="41.875" style="64" customWidth="1"/>
    <col min="493" max="735" width="9" style="64"/>
    <col min="736" max="736" width="3.75" style="64" customWidth="1"/>
    <col min="737" max="737" width="9.875" style="64" customWidth="1"/>
    <col min="738" max="738" width="58" style="64" customWidth="1"/>
    <col min="739" max="739" width="7.375" style="64" customWidth="1"/>
    <col min="740" max="740" width="5.875" style="64" customWidth="1"/>
    <col min="741" max="741" width="10.25" style="64" customWidth="1"/>
    <col min="742" max="742" width="17.625" style="64" customWidth="1"/>
    <col min="743" max="743" width="4" style="64" customWidth="1"/>
    <col min="744" max="747" width="9" style="64"/>
    <col min="748" max="748" width="41.875" style="64" customWidth="1"/>
    <col min="749" max="991" width="9" style="64"/>
    <col min="992" max="992" width="3.75" style="64" customWidth="1"/>
    <col min="993" max="993" width="9.875" style="64" customWidth="1"/>
    <col min="994" max="994" width="58" style="64" customWidth="1"/>
    <col min="995" max="995" width="7.375" style="64" customWidth="1"/>
    <col min="996" max="996" width="5.875" style="64" customWidth="1"/>
    <col min="997" max="997" width="10.25" style="64" customWidth="1"/>
    <col min="998" max="998" width="17.625" style="64" customWidth="1"/>
    <col min="999" max="999" width="4" style="64" customWidth="1"/>
    <col min="1000" max="1003" width="9" style="64"/>
    <col min="1004" max="1004" width="41.875" style="64" customWidth="1"/>
    <col min="1005" max="1247" width="9" style="64"/>
    <col min="1248" max="1248" width="3.75" style="64" customWidth="1"/>
    <col min="1249" max="1249" width="9.875" style="64" customWidth="1"/>
    <col min="1250" max="1250" width="58" style="64" customWidth="1"/>
    <col min="1251" max="1251" width="7.375" style="64" customWidth="1"/>
    <col min="1252" max="1252" width="5.875" style="64" customWidth="1"/>
    <col min="1253" max="1253" width="10.25" style="64" customWidth="1"/>
    <col min="1254" max="1254" width="17.625" style="64" customWidth="1"/>
    <col min="1255" max="1255" width="4" style="64" customWidth="1"/>
    <col min="1256" max="1259" width="9" style="64"/>
    <col min="1260" max="1260" width="41.875" style="64" customWidth="1"/>
    <col min="1261" max="1503" width="9" style="64"/>
    <col min="1504" max="1504" width="3.75" style="64" customWidth="1"/>
    <col min="1505" max="1505" width="9.875" style="64" customWidth="1"/>
    <col min="1506" max="1506" width="58" style="64" customWidth="1"/>
    <col min="1507" max="1507" width="7.375" style="64" customWidth="1"/>
    <col min="1508" max="1508" width="5.875" style="64" customWidth="1"/>
    <col min="1509" max="1509" width="10.25" style="64" customWidth="1"/>
    <col min="1510" max="1510" width="17.625" style="64" customWidth="1"/>
    <col min="1511" max="1511" width="4" style="64" customWidth="1"/>
    <col min="1512" max="1515" width="9" style="64"/>
    <col min="1516" max="1516" width="41.875" style="64" customWidth="1"/>
    <col min="1517" max="1759" width="9" style="64"/>
    <col min="1760" max="1760" width="3.75" style="64" customWidth="1"/>
    <col min="1761" max="1761" width="9.875" style="64" customWidth="1"/>
    <col min="1762" max="1762" width="58" style="64" customWidth="1"/>
    <col min="1763" max="1763" width="7.375" style="64" customWidth="1"/>
    <col min="1764" max="1764" width="5.875" style="64" customWidth="1"/>
    <col min="1765" max="1765" width="10.25" style="64" customWidth="1"/>
    <col min="1766" max="1766" width="17.625" style="64" customWidth="1"/>
    <col min="1767" max="1767" width="4" style="64" customWidth="1"/>
    <col min="1768" max="1771" width="9" style="64"/>
    <col min="1772" max="1772" width="41.875" style="64" customWidth="1"/>
    <col min="1773" max="2015" width="9" style="64"/>
    <col min="2016" max="2016" width="3.75" style="64" customWidth="1"/>
    <col min="2017" max="2017" width="9.875" style="64" customWidth="1"/>
    <col min="2018" max="2018" width="58" style="64" customWidth="1"/>
    <col min="2019" max="2019" width="7.375" style="64" customWidth="1"/>
    <col min="2020" max="2020" width="5.875" style="64" customWidth="1"/>
    <col min="2021" max="2021" width="10.25" style="64" customWidth="1"/>
    <col min="2022" max="2022" width="17.625" style="64" customWidth="1"/>
    <col min="2023" max="2023" width="4" style="64" customWidth="1"/>
    <col min="2024" max="2027" width="9" style="64"/>
    <col min="2028" max="2028" width="41.875" style="64" customWidth="1"/>
    <col min="2029" max="2271" width="9" style="64"/>
    <col min="2272" max="2272" width="3.75" style="64" customWidth="1"/>
    <col min="2273" max="2273" width="9.875" style="64" customWidth="1"/>
    <col min="2274" max="2274" width="58" style="64" customWidth="1"/>
    <col min="2275" max="2275" width="7.375" style="64" customWidth="1"/>
    <col min="2276" max="2276" width="5.875" style="64" customWidth="1"/>
    <col min="2277" max="2277" width="10.25" style="64" customWidth="1"/>
    <col min="2278" max="2278" width="17.625" style="64" customWidth="1"/>
    <col min="2279" max="2279" width="4" style="64" customWidth="1"/>
    <col min="2280" max="2283" width="9" style="64"/>
    <col min="2284" max="2284" width="41.875" style="64" customWidth="1"/>
    <col min="2285" max="2527" width="9" style="64"/>
    <col min="2528" max="2528" width="3.75" style="64" customWidth="1"/>
    <col min="2529" max="2529" width="9.875" style="64" customWidth="1"/>
    <col min="2530" max="2530" width="58" style="64" customWidth="1"/>
    <col min="2531" max="2531" width="7.375" style="64" customWidth="1"/>
    <col min="2532" max="2532" width="5.875" style="64" customWidth="1"/>
    <col min="2533" max="2533" width="10.25" style="64" customWidth="1"/>
    <col min="2534" max="2534" width="17.625" style="64" customWidth="1"/>
    <col min="2535" max="2535" width="4" style="64" customWidth="1"/>
    <col min="2536" max="2539" width="9" style="64"/>
    <col min="2540" max="2540" width="41.875" style="64" customWidth="1"/>
    <col min="2541" max="2783" width="9" style="64"/>
    <col min="2784" max="2784" width="3.75" style="64" customWidth="1"/>
    <col min="2785" max="2785" width="9.875" style="64" customWidth="1"/>
    <col min="2786" max="2786" width="58" style="64" customWidth="1"/>
    <col min="2787" max="2787" width="7.375" style="64" customWidth="1"/>
    <col min="2788" max="2788" width="5.875" style="64" customWidth="1"/>
    <col min="2789" max="2789" width="10.25" style="64" customWidth="1"/>
    <col min="2790" max="2790" width="17.625" style="64" customWidth="1"/>
    <col min="2791" max="2791" width="4" style="64" customWidth="1"/>
    <col min="2792" max="2795" width="9" style="64"/>
    <col min="2796" max="2796" width="41.875" style="64" customWidth="1"/>
    <col min="2797" max="3039" width="9" style="64"/>
    <col min="3040" max="3040" width="3.75" style="64" customWidth="1"/>
    <col min="3041" max="3041" width="9.875" style="64" customWidth="1"/>
    <col min="3042" max="3042" width="58" style="64" customWidth="1"/>
    <col min="3043" max="3043" width="7.375" style="64" customWidth="1"/>
    <col min="3044" max="3044" width="5.875" style="64" customWidth="1"/>
    <col min="3045" max="3045" width="10.25" style="64" customWidth="1"/>
    <col min="3046" max="3046" width="17.625" style="64" customWidth="1"/>
    <col min="3047" max="3047" width="4" style="64" customWidth="1"/>
    <col min="3048" max="3051" width="9" style="64"/>
    <col min="3052" max="3052" width="41.875" style="64" customWidth="1"/>
    <col min="3053" max="3295" width="9" style="64"/>
    <col min="3296" max="3296" width="3.75" style="64" customWidth="1"/>
    <col min="3297" max="3297" width="9.875" style="64" customWidth="1"/>
    <col min="3298" max="3298" width="58" style="64" customWidth="1"/>
    <col min="3299" max="3299" width="7.375" style="64" customWidth="1"/>
    <col min="3300" max="3300" width="5.875" style="64" customWidth="1"/>
    <col min="3301" max="3301" width="10.25" style="64" customWidth="1"/>
    <col min="3302" max="3302" width="17.625" style="64" customWidth="1"/>
    <col min="3303" max="3303" width="4" style="64" customWidth="1"/>
    <col min="3304" max="3307" width="9" style="64"/>
    <col min="3308" max="3308" width="41.875" style="64" customWidth="1"/>
    <col min="3309" max="3551" width="9" style="64"/>
    <col min="3552" max="3552" width="3.75" style="64" customWidth="1"/>
    <col min="3553" max="3553" width="9.875" style="64" customWidth="1"/>
    <col min="3554" max="3554" width="58" style="64" customWidth="1"/>
    <col min="3555" max="3555" width="7.375" style="64" customWidth="1"/>
    <col min="3556" max="3556" width="5.875" style="64" customWidth="1"/>
    <col min="3557" max="3557" width="10.25" style="64" customWidth="1"/>
    <col min="3558" max="3558" width="17.625" style="64" customWidth="1"/>
    <col min="3559" max="3559" width="4" style="64" customWidth="1"/>
    <col min="3560" max="3563" width="9" style="64"/>
    <col min="3564" max="3564" width="41.875" style="64" customWidth="1"/>
    <col min="3565" max="3807" width="9" style="64"/>
    <col min="3808" max="3808" width="3.75" style="64" customWidth="1"/>
    <col min="3809" max="3809" width="9.875" style="64" customWidth="1"/>
    <col min="3810" max="3810" width="58" style="64" customWidth="1"/>
    <col min="3811" max="3811" width="7.375" style="64" customWidth="1"/>
    <col min="3812" max="3812" width="5.875" style="64" customWidth="1"/>
    <col min="3813" max="3813" width="10.25" style="64" customWidth="1"/>
    <col min="3814" max="3814" width="17.625" style="64" customWidth="1"/>
    <col min="3815" max="3815" width="4" style="64" customWidth="1"/>
    <col min="3816" max="3819" width="9" style="64"/>
    <col min="3820" max="3820" width="41.875" style="64" customWidth="1"/>
    <col min="3821" max="4063" width="9" style="64"/>
    <col min="4064" max="4064" width="3.75" style="64" customWidth="1"/>
    <col min="4065" max="4065" width="9.875" style="64" customWidth="1"/>
    <col min="4066" max="4066" width="58" style="64" customWidth="1"/>
    <col min="4067" max="4067" width="7.375" style="64" customWidth="1"/>
    <col min="4068" max="4068" width="5.875" style="64" customWidth="1"/>
    <col min="4069" max="4069" width="10.25" style="64" customWidth="1"/>
    <col min="4070" max="4070" width="17.625" style="64" customWidth="1"/>
    <col min="4071" max="4071" width="4" style="64" customWidth="1"/>
    <col min="4072" max="4075" width="9" style="64"/>
    <col min="4076" max="4076" width="41.875" style="64" customWidth="1"/>
    <col min="4077" max="4319" width="9" style="64"/>
    <col min="4320" max="4320" width="3.75" style="64" customWidth="1"/>
    <col min="4321" max="4321" width="9.875" style="64" customWidth="1"/>
    <col min="4322" max="4322" width="58" style="64" customWidth="1"/>
    <col min="4323" max="4323" width="7.375" style="64" customWidth="1"/>
    <col min="4324" max="4324" width="5.875" style="64" customWidth="1"/>
    <col min="4325" max="4325" width="10.25" style="64" customWidth="1"/>
    <col min="4326" max="4326" width="17.625" style="64" customWidth="1"/>
    <col min="4327" max="4327" width="4" style="64" customWidth="1"/>
    <col min="4328" max="4331" width="9" style="64"/>
    <col min="4332" max="4332" width="41.875" style="64" customWidth="1"/>
    <col min="4333" max="4575" width="9" style="64"/>
    <col min="4576" max="4576" width="3.75" style="64" customWidth="1"/>
    <col min="4577" max="4577" width="9.875" style="64" customWidth="1"/>
    <col min="4578" max="4578" width="58" style="64" customWidth="1"/>
    <col min="4579" max="4579" width="7.375" style="64" customWidth="1"/>
    <col min="4580" max="4580" width="5.875" style="64" customWidth="1"/>
    <col min="4581" max="4581" width="10.25" style="64" customWidth="1"/>
    <col min="4582" max="4582" width="17.625" style="64" customWidth="1"/>
    <col min="4583" max="4583" width="4" style="64" customWidth="1"/>
    <col min="4584" max="4587" width="9" style="64"/>
    <col min="4588" max="4588" width="41.875" style="64" customWidth="1"/>
    <col min="4589" max="4831" width="9" style="64"/>
    <col min="4832" max="4832" width="3.75" style="64" customWidth="1"/>
    <col min="4833" max="4833" width="9.875" style="64" customWidth="1"/>
    <col min="4834" max="4834" width="58" style="64" customWidth="1"/>
    <col min="4835" max="4835" width="7.375" style="64" customWidth="1"/>
    <col min="4836" max="4836" width="5.875" style="64" customWidth="1"/>
    <col min="4837" max="4837" width="10.25" style="64" customWidth="1"/>
    <col min="4838" max="4838" width="17.625" style="64" customWidth="1"/>
    <col min="4839" max="4839" width="4" style="64" customWidth="1"/>
    <col min="4840" max="4843" width="9" style="64"/>
    <col min="4844" max="4844" width="41.875" style="64" customWidth="1"/>
    <col min="4845" max="5087" width="9" style="64"/>
    <col min="5088" max="5088" width="3.75" style="64" customWidth="1"/>
    <col min="5089" max="5089" width="9.875" style="64" customWidth="1"/>
    <col min="5090" max="5090" width="58" style="64" customWidth="1"/>
    <col min="5091" max="5091" width="7.375" style="64" customWidth="1"/>
    <col min="5092" max="5092" width="5.875" style="64" customWidth="1"/>
    <col min="5093" max="5093" width="10.25" style="64" customWidth="1"/>
    <col min="5094" max="5094" width="17.625" style="64" customWidth="1"/>
    <col min="5095" max="5095" width="4" style="64" customWidth="1"/>
    <col min="5096" max="5099" width="9" style="64"/>
    <col min="5100" max="5100" width="41.875" style="64" customWidth="1"/>
    <col min="5101" max="5343" width="9" style="64"/>
    <col min="5344" max="5344" width="3.75" style="64" customWidth="1"/>
    <col min="5345" max="5345" width="9.875" style="64" customWidth="1"/>
    <col min="5346" max="5346" width="58" style="64" customWidth="1"/>
    <col min="5347" max="5347" width="7.375" style="64" customWidth="1"/>
    <col min="5348" max="5348" width="5.875" style="64" customWidth="1"/>
    <col min="5349" max="5349" width="10.25" style="64" customWidth="1"/>
    <col min="5350" max="5350" width="17.625" style="64" customWidth="1"/>
    <col min="5351" max="5351" width="4" style="64" customWidth="1"/>
    <col min="5352" max="5355" width="9" style="64"/>
    <col min="5356" max="5356" width="41.875" style="64" customWidth="1"/>
    <col min="5357" max="5599" width="9" style="64"/>
    <col min="5600" max="5600" width="3.75" style="64" customWidth="1"/>
    <col min="5601" max="5601" width="9.875" style="64" customWidth="1"/>
    <col min="5602" max="5602" width="58" style="64" customWidth="1"/>
    <col min="5603" max="5603" width="7.375" style="64" customWidth="1"/>
    <col min="5604" max="5604" width="5.875" style="64" customWidth="1"/>
    <col min="5605" max="5605" width="10.25" style="64" customWidth="1"/>
    <col min="5606" max="5606" width="17.625" style="64" customWidth="1"/>
    <col min="5607" max="5607" width="4" style="64" customWidth="1"/>
    <col min="5608" max="5611" width="9" style="64"/>
    <col min="5612" max="5612" width="41.875" style="64" customWidth="1"/>
    <col min="5613" max="5855" width="9" style="64"/>
    <col min="5856" max="5856" width="3.75" style="64" customWidth="1"/>
    <col min="5857" max="5857" width="9.875" style="64" customWidth="1"/>
    <col min="5858" max="5858" width="58" style="64" customWidth="1"/>
    <col min="5859" max="5859" width="7.375" style="64" customWidth="1"/>
    <col min="5860" max="5860" width="5.875" style="64" customWidth="1"/>
    <col min="5861" max="5861" width="10.25" style="64" customWidth="1"/>
    <col min="5862" max="5862" width="17.625" style="64" customWidth="1"/>
    <col min="5863" max="5863" width="4" style="64" customWidth="1"/>
    <col min="5864" max="5867" width="9" style="64"/>
    <col min="5868" max="5868" width="41.875" style="64" customWidth="1"/>
    <col min="5869" max="6111" width="9" style="64"/>
    <col min="6112" max="6112" width="3.75" style="64" customWidth="1"/>
    <col min="6113" max="6113" width="9.875" style="64" customWidth="1"/>
    <col min="6114" max="6114" width="58" style="64" customWidth="1"/>
    <col min="6115" max="6115" width="7.375" style="64" customWidth="1"/>
    <col min="6116" max="6116" width="5.875" style="64" customWidth="1"/>
    <col min="6117" max="6117" width="10.25" style="64" customWidth="1"/>
    <col min="6118" max="6118" width="17.625" style="64" customWidth="1"/>
    <col min="6119" max="6119" width="4" style="64" customWidth="1"/>
    <col min="6120" max="6123" width="9" style="64"/>
    <col min="6124" max="6124" width="41.875" style="64" customWidth="1"/>
    <col min="6125" max="6367" width="9" style="64"/>
    <col min="6368" max="6368" width="3.75" style="64" customWidth="1"/>
    <col min="6369" max="6369" width="9.875" style="64" customWidth="1"/>
    <col min="6370" max="6370" width="58" style="64" customWidth="1"/>
    <col min="6371" max="6371" width="7.375" style="64" customWidth="1"/>
    <col min="6372" max="6372" width="5.875" style="64" customWidth="1"/>
    <col min="6373" max="6373" width="10.25" style="64" customWidth="1"/>
    <col min="6374" max="6374" width="17.625" style="64" customWidth="1"/>
    <col min="6375" max="6375" width="4" style="64" customWidth="1"/>
    <col min="6376" max="6379" width="9" style="64"/>
    <col min="6380" max="6380" width="41.875" style="64" customWidth="1"/>
    <col min="6381" max="6623" width="9" style="64"/>
    <col min="6624" max="6624" width="3.75" style="64" customWidth="1"/>
    <col min="6625" max="6625" width="9.875" style="64" customWidth="1"/>
    <col min="6626" max="6626" width="58" style="64" customWidth="1"/>
    <col min="6627" max="6627" width="7.375" style="64" customWidth="1"/>
    <col min="6628" max="6628" width="5.875" style="64" customWidth="1"/>
    <col min="6629" max="6629" width="10.25" style="64" customWidth="1"/>
    <col min="6630" max="6630" width="17.625" style="64" customWidth="1"/>
    <col min="6631" max="6631" width="4" style="64" customWidth="1"/>
    <col min="6632" max="6635" width="9" style="64"/>
    <col min="6636" max="6636" width="41.875" style="64" customWidth="1"/>
    <col min="6637" max="6879" width="9" style="64"/>
    <col min="6880" max="6880" width="3.75" style="64" customWidth="1"/>
    <col min="6881" max="6881" width="9.875" style="64" customWidth="1"/>
    <col min="6882" max="6882" width="58" style="64" customWidth="1"/>
    <col min="6883" max="6883" width="7.375" style="64" customWidth="1"/>
    <col min="6884" max="6884" width="5.875" style="64" customWidth="1"/>
    <col min="6885" max="6885" width="10.25" style="64" customWidth="1"/>
    <col min="6886" max="6886" width="17.625" style="64" customWidth="1"/>
    <col min="6887" max="6887" width="4" style="64" customWidth="1"/>
    <col min="6888" max="6891" width="9" style="64"/>
    <col min="6892" max="6892" width="41.875" style="64" customWidth="1"/>
    <col min="6893" max="7135" width="9" style="64"/>
    <col min="7136" max="7136" width="3.75" style="64" customWidth="1"/>
    <col min="7137" max="7137" width="9.875" style="64" customWidth="1"/>
    <col min="7138" max="7138" width="58" style="64" customWidth="1"/>
    <col min="7139" max="7139" width="7.375" style="64" customWidth="1"/>
    <col min="7140" max="7140" width="5.875" style="64" customWidth="1"/>
    <col min="7141" max="7141" width="10.25" style="64" customWidth="1"/>
    <col min="7142" max="7142" width="17.625" style="64" customWidth="1"/>
    <col min="7143" max="7143" width="4" style="64" customWidth="1"/>
    <col min="7144" max="7147" width="9" style="64"/>
    <col min="7148" max="7148" width="41.875" style="64" customWidth="1"/>
    <col min="7149" max="7391" width="9" style="64"/>
    <col min="7392" max="7392" width="3.75" style="64" customWidth="1"/>
    <col min="7393" max="7393" width="9.875" style="64" customWidth="1"/>
    <col min="7394" max="7394" width="58" style="64" customWidth="1"/>
    <col min="7395" max="7395" width="7.375" style="64" customWidth="1"/>
    <col min="7396" max="7396" width="5.875" style="64" customWidth="1"/>
    <col min="7397" max="7397" width="10.25" style="64" customWidth="1"/>
    <col min="7398" max="7398" width="17.625" style="64" customWidth="1"/>
    <col min="7399" max="7399" width="4" style="64" customWidth="1"/>
    <col min="7400" max="7403" width="9" style="64"/>
    <col min="7404" max="7404" width="41.875" style="64" customWidth="1"/>
    <col min="7405" max="7647" width="9" style="64"/>
    <col min="7648" max="7648" width="3.75" style="64" customWidth="1"/>
    <col min="7649" max="7649" width="9.875" style="64" customWidth="1"/>
    <col min="7650" max="7650" width="58" style="64" customWidth="1"/>
    <col min="7651" max="7651" width="7.375" style="64" customWidth="1"/>
    <col min="7652" max="7652" width="5.875" style="64" customWidth="1"/>
    <col min="7653" max="7653" width="10.25" style="64" customWidth="1"/>
    <col min="7654" max="7654" width="17.625" style="64" customWidth="1"/>
    <col min="7655" max="7655" width="4" style="64" customWidth="1"/>
    <col min="7656" max="7659" width="9" style="64"/>
    <col min="7660" max="7660" width="41.875" style="64" customWidth="1"/>
    <col min="7661" max="7903" width="9" style="64"/>
    <col min="7904" max="7904" width="3.75" style="64" customWidth="1"/>
    <col min="7905" max="7905" width="9.875" style="64" customWidth="1"/>
    <col min="7906" max="7906" width="58" style="64" customWidth="1"/>
    <col min="7907" max="7907" width="7.375" style="64" customWidth="1"/>
    <col min="7908" max="7908" width="5.875" style="64" customWidth="1"/>
    <col min="7909" max="7909" width="10.25" style="64" customWidth="1"/>
    <col min="7910" max="7910" width="17.625" style="64" customWidth="1"/>
    <col min="7911" max="7911" width="4" style="64" customWidth="1"/>
    <col min="7912" max="7915" width="9" style="64"/>
    <col min="7916" max="7916" width="41.875" style="64" customWidth="1"/>
    <col min="7917" max="8159" width="9" style="64"/>
    <col min="8160" max="8160" width="3.75" style="64" customWidth="1"/>
    <col min="8161" max="8161" width="9.875" style="64" customWidth="1"/>
    <col min="8162" max="8162" width="58" style="64" customWidth="1"/>
    <col min="8163" max="8163" width="7.375" style="64" customWidth="1"/>
    <col min="8164" max="8164" width="5.875" style="64" customWidth="1"/>
    <col min="8165" max="8165" width="10.25" style="64" customWidth="1"/>
    <col min="8166" max="8166" width="17.625" style="64" customWidth="1"/>
    <col min="8167" max="8167" width="4" style="64" customWidth="1"/>
    <col min="8168" max="8171" width="9" style="64"/>
    <col min="8172" max="8172" width="41.875" style="64" customWidth="1"/>
    <col min="8173" max="8415" width="9" style="64"/>
    <col min="8416" max="8416" width="3.75" style="64" customWidth="1"/>
    <col min="8417" max="8417" width="9.875" style="64" customWidth="1"/>
    <col min="8418" max="8418" width="58" style="64" customWidth="1"/>
    <col min="8419" max="8419" width="7.375" style="64" customWidth="1"/>
    <col min="8420" max="8420" width="5.875" style="64" customWidth="1"/>
    <col min="8421" max="8421" width="10.25" style="64" customWidth="1"/>
    <col min="8422" max="8422" width="17.625" style="64" customWidth="1"/>
    <col min="8423" max="8423" width="4" style="64" customWidth="1"/>
    <col min="8424" max="8427" width="9" style="64"/>
    <col min="8428" max="8428" width="41.875" style="64" customWidth="1"/>
    <col min="8429" max="8671" width="9" style="64"/>
    <col min="8672" max="8672" width="3.75" style="64" customWidth="1"/>
    <col min="8673" max="8673" width="9.875" style="64" customWidth="1"/>
    <col min="8674" max="8674" width="58" style="64" customWidth="1"/>
    <col min="8675" max="8675" width="7.375" style="64" customWidth="1"/>
    <col min="8676" max="8676" width="5.875" style="64" customWidth="1"/>
    <col min="8677" max="8677" width="10.25" style="64" customWidth="1"/>
    <col min="8678" max="8678" width="17.625" style="64" customWidth="1"/>
    <col min="8679" max="8679" width="4" style="64" customWidth="1"/>
    <col min="8680" max="8683" width="9" style="64"/>
    <col min="8684" max="8684" width="41.875" style="64" customWidth="1"/>
    <col min="8685" max="8927" width="9" style="64"/>
    <col min="8928" max="8928" width="3.75" style="64" customWidth="1"/>
    <col min="8929" max="8929" width="9.875" style="64" customWidth="1"/>
    <col min="8930" max="8930" width="58" style="64" customWidth="1"/>
    <col min="8931" max="8931" width="7.375" style="64" customWidth="1"/>
    <col min="8932" max="8932" width="5.875" style="64" customWidth="1"/>
    <col min="8933" max="8933" width="10.25" style="64" customWidth="1"/>
    <col min="8934" max="8934" width="17.625" style="64" customWidth="1"/>
    <col min="8935" max="8935" width="4" style="64" customWidth="1"/>
    <col min="8936" max="8939" width="9" style="64"/>
    <col min="8940" max="8940" width="41.875" style="64" customWidth="1"/>
    <col min="8941" max="9183" width="9" style="64"/>
    <col min="9184" max="9184" width="3.75" style="64" customWidth="1"/>
    <col min="9185" max="9185" width="9.875" style="64" customWidth="1"/>
    <col min="9186" max="9186" width="58" style="64" customWidth="1"/>
    <col min="9187" max="9187" width="7.375" style="64" customWidth="1"/>
    <col min="9188" max="9188" width="5.875" style="64" customWidth="1"/>
    <col min="9189" max="9189" width="10.25" style="64" customWidth="1"/>
    <col min="9190" max="9190" width="17.625" style="64" customWidth="1"/>
    <col min="9191" max="9191" width="4" style="64" customWidth="1"/>
    <col min="9192" max="9195" width="9" style="64"/>
    <col min="9196" max="9196" width="41.875" style="64" customWidth="1"/>
    <col min="9197" max="9439" width="9" style="64"/>
    <col min="9440" max="9440" width="3.75" style="64" customWidth="1"/>
    <col min="9441" max="9441" width="9.875" style="64" customWidth="1"/>
    <col min="9442" max="9442" width="58" style="64" customWidth="1"/>
    <col min="9443" max="9443" width="7.375" style="64" customWidth="1"/>
    <col min="9444" max="9444" width="5.875" style="64" customWidth="1"/>
    <col min="9445" max="9445" width="10.25" style="64" customWidth="1"/>
    <col min="9446" max="9446" width="17.625" style="64" customWidth="1"/>
    <col min="9447" max="9447" width="4" style="64" customWidth="1"/>
    <col min="9448" max="9451" width="9" style="64"/>
    <col min="9452" max="9452" width="41.875" style="64" customWidth="1"/>
    <col min="9453" max="9695" width="9" style="64"/>
    <col min="9696" max="9696" width="3.75" style="64" customWidth="1"/>
    <col min="9697" max="9697" width="9.875" style="64" customWidth="1"/>
    <col min="9698" max="9698" width="58" style="64" customWidth="1"/>
    <col min="9699" max="9699" width="7.375" style="64" customWidth="1"/>
    <col min="9700" max="9700" width="5.875" style="64" customWidth="1"/>
    <col min="9701" max="9701" width="10.25" style="64" customWidth="1"/>
    <col min="9702" max="9702" width="17.625" style="64" customWidth="1"/>
    <col min="9703" max="9703" width="4" style="64" customWidth="1"/>
    <col min="9704" max="9707" width="9" style="64"/>
    <col min="9708" max="9708" width="41.875" style="64" customWidth="1"/>
    <col min="9709" max="9951" width="9" style="64"/>
    <col min="9952" max="9952" width="3.75" style="64" customWidth="1"/>
    <col min="9953" max="9953" width="9.875" style="64" customWidth="1"/>
    <col min="9954" max="9954" width="58" style="64" customWidth="1"/>
    <col min="9955" max="9955" width="7.375" style="64" customWidth="1"/>
    <col min="9956" max="9956" width="5.875" style="64" customWidth="1"/>
    <col min="9957" max="9957" width="10.25" style="64" customWidth="1"/>
    <col min="9958" max="9958" width="17.625" style="64" customWidth="1"/>
    <col min="9959" max="9959" width="4" style="64" customWidth="1"/>
    <col min="9960" max="9963" width="9" style="64"/>
    <col min="9964" max="9964" width="41.875" style="64" customWidth="1"/>
    <col min="9965" max="10207" width="9" style="64"/>
    <col min="10208" max="10208" width="3.75" style="64" customWidth="1"/>
    <col min="10209" max="10209" width="9.875" style="64" customWidth="1"/>
    <col min="10210" max="10210" width="58" style="64" customWidth="1"/>
    <col min="10211" max="10211" width="7.375" style="64" customWidth="1"/>
    <col min="10212" max="10212" width="5.875" style="64" customWidth="1"/>
    <col min="10213" max="10213" width="10.25" style="64" customWidth="1"/>
    <col min="10214" max="10214" width="17.625" style="64" customWidth="1"/>
    <col min="10215" max="10215" width="4" style="64" customWidth="1"/>
    <col min="10216" max="10219" width="9" style="64"/>
    <col min="10220" max="10220" width="41.875" style="64" customWidth="1"/>
    <col min="10221" max="10463" width="9" style="64"/>
    <col min="10464" max="10464" width="3.75" style="64" customWidth="1"/>
    <col min="10465" max="10465" width="9.875" style="64" customWidth="1"/>
    <col min="10466" max="10466" width="58" style="64" customWidth="1"/>
    <col min="10467" max="10467" width="7.375" style="64" customWidth="1"/>
    <col min="10468" max="10468" width="5.875" style="64" customWidth="1"/>
    <col min="10469" max="10469" width="10.25" style="64" customWidth="1"/>
    <col min="10470" max="10470" width="17.625" style="64" customWidth="1"/>
    <col min="10471" max="10471" width="4" style="64" customWidth="1"/>
    <col min="10472" max="10475" width="9" style="64"/>
    <col min="10476" max="10476" width="41.875" style="64" customWidth="1"/>
    <col min="10477" max="10719" width="9" style="64"/>
    <col min="10720" max="10720" width="3.75" style="64" customWidth="1"/>
    <col min="10721" max="10721" width="9.875" style="64" customWidth="1"/>
    <col min="10722" max="10722" width="58" style="64" customWidth="1"/>
    <col min="10723" max="10723" width="7.375" style="64" customWidth="1"/>
    <col min="10724" max="10724" width="5.875" style="64" customWidth="1"/>
    <col min="10725" max="10725" width="10.25" style="64" customWidth="1"/>
    <col min="10726" max="10726" width="17.625" style="64" customWidth="1"/>
    <col min="10727" max="10727" width="4" style="64" customWidth="1"/>
    <col min="10728" max="10731" width="9" style="64"/>
    <col min="10732" max="10732" width="41.875" style="64" customWidth="1"/>
    <col min="10733" max="10975" width="9" style="64"/>
    <col min="10976" max="10976" width="3.75" style="64" customWidth="1"/>
    <col min="10977" max="10977" width="9.875" style="64" customWidth="1"/>
    <col min="10978" max="10978" width="58" style="64" customWidth="1"/>
    <col min="10979" max="10979" width="7.375" style="64" customWidth="1"/>
    <col min="10980" max="10980" width="5.875" style="64" customWidth="1"/>
    <col min="10981" max="10981" width="10.25" style="64" customWidth="1"/>
    <col min="10982" max="10982" width="17.625" style="64" customWidth="1"/>
    <col min="10983" max="10983" width="4" style="64" customWidth="1"/>
    <col min="10984" max="10987" width="9" style="64"/>
    <col min="10988" max="10988" width="41.875" style="64" customWidth="1"/>
    <col min="10989" max="11231" width="9" style="64"/>
    <col min="11232" max="11232" width="3.75" style="64" customWidth="1"/>
    <col min="11233" max="11233" width="9.875" style="64" customWidth="1"/>
    <col min="11234" max="11234" width="58" style="64" customWidth="1"/>
    <col min="11235" max="11235" width="7.375" style="64" customWidth="1"/>
    <col min="11236" max="11236" width="5.875" style="64" customWidth="1"/>
    <col min="11237" max="11237" width="10.25" style="64" customWidth="1"/>
    <col min="11238" max="11238" width="17.625" style="64" customWidth="1"/>
    <col min="11239" max="11239" width="4" style="64" customWidth="1"/>
    <col min="11240" max="11243" width="9" style="64"/>
    <col min="11244" max="11244" width="41.875" style="64" customWidth="1"/>
    <col min="11245" max="11487" width="9" style="64"/>
    <col min="11488" max="11488" width="3.75" style="64" customWidth="1"/>
    <col min="11489" max="11489" width="9.875" style="64" customWidth="1"/>
    <col min="11490" max="11490" width="58" style="64" customWidth="1"/>
    <col min="11491" max="11491" width="7.375" style="64" customWidth="1"/>
    <col min="11492" max="11492" width="5.875" style="64" customWidth="1"/>
    <col min="11493" max="11493" width="10.25" style="64" customWidth="1"/>
    <col min="11494" max="11494" width="17.625" style="64" customWidth="1"/>
    <col min="11495" max="11495" width="4" style="64" customWidth="1"/>
    <col min="11496" max="11499" width="9" style="64"/>
    <col min="11500" max="11500" width="41.875" style="64" customWidth="1"/>
    <col min="11501" max="11743" width="9" style="64"/>
    <col min="11744" max="11744" width="3.75" style="64" customWidth="1"/>
    <col min="11745" max="11745" width="9.875" style="64" customWidth="1"/>
    <col min="11746" max="11746" width="58" style="64" customWidth="1"/>
    <col min="11747" max="11747" width="7.375" style="64" customWidth="1"/>
    <col min="11748" max="11748" width="5.875" style="64" customWidth="1"/>
    <col min="11749" max="11749" width="10.25" style="64" customWidth="1"/>
    <col min="11750" max="11750" width="17.625" style="64" customWidth="1"/>
    <col min="11751" max="11751" width="4" style="64" customWidth="1"/>
    <col min="11752" max="11755" width="9" style="64"/>
    <col min="11756" max="11756" width="41.875" style="64" customWidth="1"/>
    <col min="11757" max="11999" width="9" style="64"/>
    <col min="12000" max="12000" width="3.75" style="64" customWidth="1"/>
    <col min="12001" max="12001" width="9.875" style="64" customWidth="1"/>
    <col min="12002" max="12002" width="58" style="64" customWidth="1"/>
    <col min="12003" max="12003" width="7.375" style="64" customWidth="1"/>
    <col min="12004" max="12004" width="5.875" style="64" customWidth="1"/>
    <col min="12005" max="12005" width="10.25" style="64" customWidth="1"/>
    <col min="12006" max="12006" width="17.625" style="64" customWidth="1"/>
    <col min="12007" max="12007" width="4" style="64" customWidth="1"/>
    <col min="12008" max="12011" width="9" style="64"/>
    <col min="12012" max="12012" width="41.875" style="64" customWidth="1"/>
    <col min="12013" max="12255" width="9" style="64"/>
    <col min="12256" max="12256" width="3.75" style="64" customWidth="1"/>
    <col min="12257" max="12257" width="9.875" style="64" customWidth="1"/>
    <col min="12258" max="12258" width="58" style="64" customWidth="1"/>
    <col min="12259" max="12259" width="7.375" style="64" customWidth="1"/>
    <col min="12260" max="12260" width="5.875" style="64" customWidth="1"/>
    <col min="12261" max="12261" width="10.25" style="64" customWidth="1"/>
    <col min="12262" max="12262" width="17.625" style="64" customWidth="1"/>
    <col min="12263" max="12263" width="4" style="64" customWidth="1"/>
    <col min="12264" max="12267" width="9" style="64"/>
    <col min="12268" max="12268" width="41.875" style="64" customWidth="1"/>
    <col min="12269" max="12511" width="9" style="64"/>
    <col min="12512" max="12512" width="3.75" style="64" customWidth="1"/>
    <col min="12513" max="12513" width="9.875" style="64" customWidth="1"/>
    <col min="12514" max="12514" width="58" style="64" customWidth="1"/>
    <col min="12515" max="12515" width="7.375" style="64" customWidth="1"/>
    <col min="12516" max="12516" width="5.875" style="64" customWidth="1"/>
    <col min="12517" max="12517" width="10.25" style="64" customWidth="1"/>
    <col min="12518" max="12518" width="17.625" style="64" customWidth="1"/>
    <col min="12519" max="12519" width="4" style="64" customWidth="1"/>
    <col min="12520" max="12523" width="9" style="64"/>
    <col min="12524" max="12524" width="41.875" style="64" customWidth="1"/>
    <col min="12525" max="12767" width="9" style="64"/>
    <col min="12768" max="12768" width="3.75" style="64" customWidth="1"/>
    <col min="12769" max="12769" width="9.875" style="64" customWidth="1"/>
    <col min="12770" max="12770" width="58" style="64" customWidth="1"/>
    <col min="12771" max="12771" width="7.375" style="64" customWidth="1"/>
    <col min="12772" max="12772" width="5.875" style="64" customWidth="1"/>
    <col min="12773" max="12773" width="10.25" style="64" customWidth="1"/>
    <col min="12774" max="12774" width="17.625" style="64" customWidth="1"/>
    <col min="12775" max="12775" width="4" style="64" customWidth="1"/>
    <col min="12776" max="12779" width="9" style="64"/>
    <col min="12780" max="12780" width="41.875" style="64" customWidth="1"/>
    <col min="12781" max="13023" width="9" style="64"/>
    <col min="13024" max="13024" width="3.75" style="64" customWidth="1"/>
    <col min="13025" max="13025" width="9.875" style="64" customWidth="1"/>
    <col min="13026" max="13026" width="58" style="64" customWidth="1"/>
    <col min="13027" max="13027" width="7.375" style="64" customWidth="1"/>
    <col min="13028" max="13028" width="5.875" style="64" customWidth="1"/>
    <col min="13029" max="13029" width="10.25" style="64" customWidth="1"/>
    <col min="13030" max="13030" width="17.625" style="64" customWidth="1"/>
    <col min="13031" max="13031" width="4" style="64" customWidth="1"/>
    <col min="13032" max="13035" width="9" style="64"/>
    <col min="13036" max="13036" width="41.875" style="64" customWidth="1"/>
    <col min="13037" max="13279" width="9" style="64"/>
    <col min="13280" max="13280" width="3.75" style="64" customWidth="1"/>
    <col min="13281" max="13281" width="9.875" style="64" customWidth="1"/>
    <col min="13282" max="13282" width="58" style="64" customWidth="1"/>
    <col min="13283" max="13283" width="7.375" style="64" customWidth="1"/>
    <col min="13284" max="13284" width="5.875" style="64" customWidth="1"/>
    <col min="13285" max="13285" width="10.25" style="64" customWidth="1"/>
    <col min="13286" max="13286" width="17.625" style="64" customWidth="1"/>
    <col min="13287" max="13287" width="4" style="64" customWidth="1"/>
    <col min="13288" max="13291" width="9" style="64"/>
    <col min="13292" max="13292" width="41.875" style="64" customWidth="1"/>
    <col min="13293" max="13535" width="9" style="64"/>
    <col min="13536" max="13536" width="3.75" style="64" customWidth="1"/>
    <col min="13537" max="13537" width="9.875" style="64" customWidth="1"/>
    <col min="13538" max="13538" width="58" style="64" customWidth="1"/>
    <col min="13539" max="13539" width="7.375" style="64" customWidth="1"/>
    <col min="13540" max="13540" width="5.875" style="64" customWidth="1"/>
    <col min="13541" max="13541" width="10.25" style="64" customWidth="1"/>
    <col min="13542" max="13542" width="17.625" style="64" customWidth="1"/>
    <col min="13543" max="13543" width="4" style="64" customWidth="1"/>
    <col min="13544" max="13547" width="9" style="64"/>
    <col min="13548" max="13548" width="41.875" style="64" customWidth="1"/>
    <col min="13549" max="13791" width="9" style="64"/>
    <col min="13792" max="13792" width="3.75" style="64" customWidth="1"/>
    <col min="13793" max="13793" width="9.875" style="64" customWidth="1"/>
    <col min="13794" max="13794" width="58" style="64" customWidth="1"/>
    <col min="13795" max="13795" width="7.375" style="64" customWidth="1"/>
    <col min="13796" max="13796" width="5.875" style="64" customWidth="1"/>
    <col min="13797" max="13797" width="10.25" style="64" customWidth="1"/>
    <col min="13798" max="13798" width="17.625" style="64" customWidth="1"/>
    <col min="13799" max="13799" width="4" style="64" customWidth="1"/>
    <col min="13800" max="13803" width="9" style="64"/>
    <col min="13804" max="13804" width="41.875" style="64" customWidth="1"/>
    <col min="13805" max="14047" width="9" style="64"/>
    <col min="14048" max="14048" width="3.75" style="64" customWidth="1"/>
    <col min="14049" max="14049" width="9.875" style="64" customWidth="1"/>
    <col min="14050" max="14050" width="58" style="64" customWidth="1"/>
    <col min="14051" max="14051" width="7.375" style="64" customWidth="1"/>
    <col min="14052" max="14052" width="5.875" style="64" customWidth="1"/>
    <col min="14053" max="14053" width="10.25" style="64" customWidth="1"/>
    <col min="14054" max="14054" width="17.625" style="64" customWidth="1"/>
    <col min="14055" max="14055" width="4" style="64" customWidth="1"/>
    <col min="14056" max="14059" width="9" style="64"/>
    <col min="14060" max="14060" width="41.875" style="64" customWidth="1"/>
    <col min="14061" max="14303" width="9" style="64"/>
    <col min="14304" max="14304" width="3.75" style="64" customWidth="1"/>
    <col min="14305" max="14305" width="9.875" style="64" customWidth="1"/>
    <col min="14306" max="14306" width="58" style="64" customWidth="1"/>
    <col min="14307" max="14307" width="7.375" style="64" customWidth="1"/>
    <col min="14308" max="14308" width="5.875" style="64" customWidth="1"/>
    <col min="14309" max="14309" width="10.25" style="64" customWidth="1"/>
    <col min="14310" max="14310" width="17.625" style="64" customWidth="1"/>
    <col min="14311" max="14311" width="4" style="64" customWidth="1"/>
    <col min="14312" max="14315" width="9" style="64"/>
    <col min="14316" max="14316" width="41.875" style="64" customWidth="1"/>
    <col min="14317" max="14559" width="9" style="64"/>
    <col min="14560" max="14560" width="3.75" style="64" customWidth="1"/>
    <col min="14561" max="14561" width="9.875" style="64" customWidth="1"/>
    <col min="14562" max="14562" width="58" style="64" customWidth="1"/>
    <col min="14563" max="14563" width="7.375" style="64" customWidth="1"/>
    <col min="14564" max="14564" width="5.875" style="64" customWidth="1"/>
    <col min="14565" max="14565" width="10.25" style="64" customWidth="1"/>
    <col min="14566" max="14566" width="17.625" style="64" customWidth="1"/>
    <col min="14567" max="14567" width="4" style="64" customWidth="1"/>
    <col min="14568" max="14571" width="9" style="64"/>
    <col min="14572" max="14572" width="41.875" style="64" customWidth="1"/>
    <col min="14573" max="14815" width="9" style="64"/>
    <col min="14816" max="14816" width="3.75" style="64" customWidth="1"/>
    <col min="14817" max="14817" width="9.875" style="64" customWidth="1"/>
    <col min="14818" max="14818" width="58" style="64" customWidth="1"/>
    <col min="14819" max="14819" width="7.375" style="64" customWidth="1"/>
    <col min="14820" max="14820" width="5.875" style="64" customWidth="1"/>
    <col min="14821" max="14821" width="10.25" style="64" customWidth="1"/>
    <col min="14822" max="14822" width="17.625" style="64" customWidth="1"/>
    <col min="14823" max="14823" width="4" style="64" customWidth="1"/>
    <col min="14824" max="14827" width="9" style="64"/>
    <col min="14828" max="14828" width="41.875" style="64" customWidth="1"/>
    <col min="14829" max="15071" width="9" style="64"/>
    <col min="15072" max="15072" width="3.75" style="64" customWidth="1"/>
    <col min="15073" max="15073" width="9.875" style="64" customWidth="1"/>
    <col min="15074" max="15074" width="58" style="64" customWidth="1"/>
    <col min="15075" max="15075" width="7.375" style="64" customWidth="1"/>
    <col min="15076" max="15076" width="5.875" style="64" customWidth="1"/>
    <col min="15077" max="15077" width="10.25" style="64" customWidth="1"/>
    <col min="15078" max="15078" width="17.625" style="64" customWidth="1"/>
    <col min="15079" max="15079" width="4" style="64" customWidth="1"/>
    <col min="15080" max="15083" width="9" style="64"/>
    <col min="15084" max="15084" width="41.875" style="64" customWidth="1"/>
    <col min="15085" max="15327" width="9" style="64"/>
    <col min="15328" max="15328" width="3.75" style="64" customWidth="1"/>
    <col min="15329" max="15329" width="9.875" style="64" customWidth="1"/>
    <col min="15330" max="15330" width="58" style="64" customWidth="1"/>
    <col min="15331" max="15331" width="7.375" style="64" customWidth="1"/>
    <col min="15332" max="15332" width="5.875" style="64" customWidth="1"/>
    <col min="15333" max="15333" width="10.25" style="64" customWidth="1"/>
    <col min="15334" max="15334" width="17.625" style="64" customWidth="1"/>
    <col min="15335" max="15335" width="4" style="64" customWidth="1"/>
    <col min="15336" max="15339" width="9" style="64"/>
    <col min="15340" max="15340" width="41.875" style="64" customWidth="1"/>
    <col min="15341" max="15583" width="9" style="64"/>
    <col min="15584" max="15584" width="3.75" style="64" customWidth="1"/>
    <col min="15585" max="15585" width="9.875" style="64" customWidth="1"/>
    <col min="15586" max="15586" width="58" style="64" customWidth="1"/>
    <col min="15587" max="15587" width="7.375" style="64" customWidth="1"/>
    <col min="15588" max="15588" width="5.875" style="64" customWidth="1"/>
    <col min="15589" max="15589" width="10.25" style="64" customWidth="1"/>
    <col min="15590" max="15590" width="17.625" style="64" customWidth="1"/>
    <col min="15591" max="15591" width="4" style="64" customWidth="1"/>
    <col min="15592" max="15595" width="9" style="64"/>
    <col min="15596" max="15596" width="41.875" style="64" customWidth="1"/>
    <col min="15597" max="15839" width="9" style="64"/>
    <col min="15840" max="15840" width="3.75" style="64" customWidth="1"/>
    <col min="15841" max="15841" width="9.875" style="64" customWidth="1"/>
    <col min="15842" max="15842" width="58" style="64" customWidth="1"/>
    <col min="15843" max="15843" width="7.375" style="64" customWidth="1"/>
    <col min="15844" max="15844" width="5.875" style="64" customWidth="1"/>
    <col min="15845" max="15845" width="10.25" style="64" customWidth="1"/>
    <col min="15846" max="15846" width="17.625" style="64" customWidth="1"/>
    <col min="15847" max="15847" width="4" style="64" customWidth="1"/>
    <col min="15848" max="15851" width="9" style="64"/>
    <col min="15852" max="15852" width="41.875" style="64" customWidth="1"/>
    <col min="15853" max="16095" width="9" style="64"/>
    <col min="16096" max="16096" width="3.75" style="64" customWidth="1"/>
    <col min="16097" max="16097" width="9.875" style="64" customWidth="1"/>
    <col min="16098" max="16098" width="58" style="64" customWidth="1"/>
    <col min="16099" max="16099" width="7.375" style="64" customWidth="1"/>
    <col min="16100" max="16100" width="5.875" style="64" customWidth="1"/>
    <col min="16101" max="16101" width="10.25" style="64" customWidth="1"/>
    <col min="16102" max="16102" width="17.625" style="64" customWidth="1"/>
    <col min="16103" max="16103" width="4" style="64" customWidth="1"/>
    <col min="16104" max="16107" width="9" style="64"/>
    <col min="16108" max="16108" width="41.875" style="64" customWidth="1"/>
    <col min="16109" max="16384" width="9" style="64"/>
  </cols>
  <sheetData>
    <row r="1" spans="1:7" s="51" customFormat="1" ht="25.5">
      <c r="A1" s="193" t="s">
        <v>0</v>
      </c>
      <c r="B1" s="194"/>
      <c r="C1" s="194"/>
      <c r="D1" s="194"/>
      <c r="E1" s="194"/>
      <c r="F1" s="194"/>
      <c r="G1" s="195"/>
    </row>
    <row r="2" spans="1:7" s="51" customFormat="1" ht="25.5">
      <c r="A2" s="211" t="s">
        <v>249</v>
      </c>
      <c r="B2" s="212"/>
      <c r="C2" s="212"/>
      <c r="D2" s="212"/>
      <c r="E2" s="212"/>
      <c r="F2" s="212"/>
      <c r="G2" s="213"/>
    </row>
    <row r="3" spans="1:7" s="51" customFormat="1" ht="45.75" customHeight="1" thickBot="1">
      <c r="A3" s="229" t="s">
        <v>268</v>
      </c>
      <c r="B3" s="230"/>
      <c r="C3" s="230"/>
      <c r="D3" s="230"/>
      <c r="E3" s="230"/>
      <c r="F3" s="230"/>
      <c r="G3" s="231"/>
    </row>
    <row r="4" spans="1:7" s="51" customFormat="1" ht="23.25" customHeight="1" thickBot="1">
      <c r="A4" s="53"/>
      <c r="B4" s="53"/>
      <c r="C4" s="54"/>
      <c r="D4" s="55"/>
      <c r="E4" s="56"/>
      <c r="F4" s="57"/>
      <c r="G4" s="57"/>
    </row>
    <row r="5" spans="1:7" s="59" customFormat="1" ht="31.5">
      <c r="A5" s="243" t="s">
        <v>1</v>
      </c>
      <c r="B5" s="58" t="s">
        <v>2</v>
      </c>
      <c r="C5" s="245" t="s">
        <v>3</v>
      </c>
      <c r="D5" s="243" t="s">
        <v>4</v>
      </c>
      <c r="E5" s="243" t="s">
        <v>5</v>
      </c>
      <c r="F5" s="247" t="s">
        <v>6</v>
      </c>
      <c r="G5" s="247" t="s">
        <v>7</v>
      </c>
    </row>
    <row r="6" spans="1:7" s="59" customFormat="1" ht="15" customHeight="1" thickBot="1">
      <c r="A6" s="244"/>
      <c r="B6" s="60" t="s">
        <v>8</v>
      </c>
      <c r="C6" s="246"/>
      <c r="D6" s="244"/>
      <c r="E6" s="244"/>
      <c r="F6" s="248"/>
      <c r="G6" s="248"/>
    </row>
    <row r="7" spans="1:7" s="52" customFormat="1" ht="16.5" thickBot="1">
      <c r="A7" s="61">
        <v>1</v>
      </c>
      <c r="B7" s="62">
        <v>2</v>
      </c>
      <c r="C7" s="62">
        <v>3</v>
      </c>
      <c r="D7" s="62">
        <v>4</v>
      </c>
      <c r="E7" s="62">
        <v>5</v>
      </c>
      <c r="F7" s="62">
        <v>6</v>
      </c>
      <c r="G7" s="62">
        <v>7</v>
      </c>
    </row>
    <row r="8" spans="1:7" s="63" customFormat="1" ht="30" customHeight="1">
      <c r="A8" s="14">
        <v>1</v>
      </c>
      <c r="B8" s="17" t="s">
        <v>111</v>
      </c>
      <c r="C8" s="34" t="s">
        <v>112</v>
      </c>
      <c r="D8" s="72">
        <v>227.52</v>
      </c>
      <c r="E8" s="36" t="s">
        <v>18</v>
      </c>
      <c r="F8" s="113"/>
      <c r="G8" s="108" t="str">
        <f t="shared" ref="G8:G31" si="0">IF(ROUND(D8*F8,2)=0," ",ROUND(D8*F8,2))</f>
        <v xml:space="preserve"> </v>
      </c>
    </row>
    <row r="9" spans="1:7" s="63" customFormat="1" ht="30" customHeight="1">
      <c r="A9" s="14">
        <v>2</v>
      </c>
      <c r="B9" s="17" t="s">
        <v>111</v>
      </c>
      <c r="C9" s="34" t="s">
        <v>240</v>
      </c>
      <c r="D9" s="72">
        <v>11</v>
      </c>
      <c r="E9" s="36" t="s">
        <v>30</v>
      </c>
      <c r="F9" s="113"/>
      <c r="G9" s="108" t="str">
        <f t="shared" si="0"/>
        <v xml:space="preserve"> </v>
      </c>
    </row>
    <row r="10" spans="1:7" s="63" customFormat="1" ht="30" customHeight="1">
      <c r="A10" s="14">
        <v>3</v>
      </c>
      <c r="B10" s="17" t="s">
        <v>111</v>
      </c>
      <c r="C10" s="34" t="s">
        <v>258</v>
      </c>
      <c r="D10" s="72">
        <v>227.52</v>
      </c>
      <c r="E10" s="36" t="s">
        <v>18</v>
      </c>
      <c r="F10" s="113"/>
      <c r="G10" s="108" t="str">
        <f t="shared" si="0"/>
        <v xml:space="preserve"> </v>
      </c>
    </row>
    <row r="11" spans="1:7" s="63" customFormat="1" ht="30" customHeight="1">
      <c r="A11" s="14">
        <v>4</v>
      </c>
      <c r="B11" s="17" t="s">
        <v>111</v>
      </c>
      <c r="C11" s="34" t="s">
        <v>96</v>
      </c>
      <c r="D11" s="72">
        <v>711</v>
      </c>
      <c r="E11" s="36" t="s">
        <v>30</v>
      </c>
      <c r="F11" s="113"/>
      <c r="G11" s="108" t="str">
        <f t="shared" si="0"/>
        <v xml:space="preserve"> </v>
      </c>
    </row>
    <row r="12" spans="1:7" s="63" customFormat="1" ht="30" customHeight="1">
      <c r="A12" s="14">
        <v>5</v>
      </c>
      <c r="B12" s="17" t="s">
        <v>111</v>
      </c>
      <c r="C12" s="34" t="s">
        <v>253</v>
      </c>
      <c r="D12" s="72">
        <v>745</v>
      </c>
      <c r="E12" s="36" t="s">
        <v>30</v>
      </c>
      <c r="F12" s="113"/>
      <c r="G12" s="108" t="str">
        <f t="shared" si="0"/>
        <v xml:space="preserve"> </v>
      </c>
    </row>
    <row r="13" spans="1:7" s="63" customFormat="1" ht="30" customHeight="1">
      <c r="A13" s="14">
        <v>6</v>
      </c>
      <c r="B13" s="17" t="s">
        <v>111</v>
      </c>
      <c r="C13" s="70" t="s">
        <v>241</v>
      </c>
      <c r="D13" s="72">
        <v>58</v>
      </c>
      <c r="E13" s="36" t="s">
        <v>30</v>
      </c>
      <c r="F13" s="113"/>
      <c r="G13" s="108" t="str">
        <f t="shared" si="0"/>
        <v xml:space="preserve"> </v>
      </c>
    </row>
    <row r="14" spans="1:7" s="63" customFormat="1" ht="30" customHeight="1">
      <c r="A14" s="14">
        <v>7</v>
      </c>
      <c r="B14" s="17" t="s">
        <v>111</v>
      </c>
      <c r="C14" s="70" t="s">
        <v>242</v>
      </c>
      <c r="D14" s="72">
        <v>47</v>
      </c>
      <c r="E14" s="36" t="s">
        <v>30</v>
      </c>
      <c r="F14" s="113"/>
      <c r="G14" s="108" t="str">
        <f t="shared" si="0"/>
        <v xml:space="preserve"> </v>
      </c>
    </row>
    <row r="15" spans="1:7" s="63" customFormat="1" ht="30" customHeight="1">
      <c r="A15" s="14">
        <v>8</v>
      </c>
      <c r="B15" s="17" t="s">
        <v>111</v>
      </c>
      <c r="C15" s="34" t="s">
        <v>255</v>
      </c>
      <c r="D15" s="72">
        <v>25</v>
      </c>
      <c r="E15" s="36" t="s">
        <v>72</v>
      </c>
      <c r="F15" s="113"/>
      <c r="G15" s="108" t="str">
        <f t="shared" si="0"/>
        <v xml:space="preserve"> </v>
      </c>
    </row>
    <row r="16" spans="1:7" s="63" customFormat="1" ht="30" customHeight="1">
      <c r="A16" s="14">
        <v>9</v>
      </c>
      <c r="B16" s="17" t="s">
        <v>111</v>
      </c>
      <c r="C16" s="34" t="s">
        <v>254</v>
      </c>
      <c r="D16" s="72">
        <v>25</v>
      </c>
      <c r="E16" s="36" t="s">
        <v>72</v>
      </c>
      <c r="F16" s="113"/>
      <c r="G16" s="108" t="str">
        <f t="shared" si="0"/>
        <v xml:space="preserve"> </v>
      </c>
    </row>
    <row r="17" spans="1:7" s="63" customFormat="1" ht="30" customHeight="1">
      <c r="A17" s="14">
        <v>10</v>
      </c>
      <c r="B17" s="17" t="s">
        <v>111</v>
      </c>
      <c r="C17" s="34" t="s">
        <v>97</v>
      </c>
      <c r="D17" s="72">
        <v>25</v>
      </c>
      <c r="E17" s="36" t="s">
        <v>98</v>
      </c>
      <c r="F17" s="113"/>
      <c r="G17" s="108" t="str">
        <f t="shared" si="0"/>
        <v xml:space="preserve"> </v>
      </c>
    </row>
    <row r="18" spans="1:7" s="63" customFormat="1" ht="30" customHeight="1">
      <c r="A18" s="14">
        <v>11</v>
      </c>
      <c r="B18" s="17" t="s">
        <v>111</v>
      </c>
      <c r="C18" s="34" t="s">
        <v>99</v>
      </c>
      <c r="D18" s="72">
        <v>25</v>
      </c>
      <c r="E18" s="36" t="s">
        <v>72</v>
      </c>
      <c r="F18" s="113"/>
      <c r="G18" s="108" t="str">
        <f t="shared" si="0"/>
        <v xml:space="preserve"> </v>
      </c>
    </row>
    <row r="19" spans="1:7" s="63" customFormat="1" ht="30" customHeight="1">
      <c r="A19" s="14">
        <v>12</v>
      </c>
      <c r="B19" s="17" t="s">
        <v>111</v>
      </c>
      <c r="C19" s="67" t="s">
        <v>243</v>
      </c>
      <c r="D19" s="72">
        <v>625</v>
      </c>
      <c r="E19" s="36" t="s">
        <v>72</v>
      </c>
      <c r="F19" s="113"/>
      <c r="G19" s="108" t="str">
        <f t="shared" si="0"/>
        <v xml:space="preserve"> </v>
      </c>
    </row>
    <row r="20" spans="1:7" s="63" customFormat="1" ht="30" customHeight="1">
      <c r="A20" s="14">
        <v>13</v>
      </c>
      <c r="B20" s="17" t="s">
        <v>111</v>
      </c>
      <c r="C20" s="34" t="s">
        <v>248</v>
      </c>
      <c r="D20" s="72">
        <v>47</v>
      </c>
      <c r="E20" s="36" t="s">
        <v>72</v>
      </c>
      <c r="F20" s="113"/>
      <c r="G20" s="108" t="str">
        <f t="shared" si="0"/>
        <v xml:space="preserve"> </v>
      </c>
    </row>
    <row r="21" spans="1:7" s="63" customFormat="1" ht="30" customHeight="1">
      <c r="A21" s="14">
        <v>14</v>
      </c>
      <c r="B21" s="17" t="s">
        <v>111</v>
      </c>
      <c r="C21" s="67" t="s">
        <v>101</v>
      </c>
      <c r="D21" s="72">
        <v>2</v>
      </c>
      <c r="E21" s="36" t="s">
        <v>102</v>
      </c>
      <c r="F21" s="113"/>
      <c r="G21" s="108" t="str">
        <f t="shared" si="0"/>
        <v xml:space="preserve"> </v>
      </c>
    </row>
    <row r="22" spans="1:7" s="63" customFormat="1" ht="30" customHeight="1">
      <c r="A22" s="14">
        <v>15</v>
      </c>
      <c r="B22" s="17" t="s">
        <v>111</v>
      </c>
      <c r="C22" s="34" t="s">
        <v>103</v>
      </c>
      <c r="D22" s="72">
        <v>2</v>
      </c>
      <c r="E22" s="36" t="s">
        <v>104</v>
      </c>
      <c r="F22" s="113"/>
      <c r="G22" s="108" t="str">
        <f t="shared" si="0"/>
        <v xml:space="preserve"> </v>
      </c>
    </row>
    <row r="23" spans="1:7" s="63" customFormat="1" ht="30" customHeight="1">
      <c r="A23" s="14">
        <v>16</v>
      </c>
      <c r="B23" s="17" t="s">
        <v>111</v>
      </c>
      <c r="C23" s="34" t="s">
        <v>105</v>
      </c>
      <c r="D23" s="72">
        <v>1</v>
      </c>
      <c r="E23" s="36" t="s">
        <v>106</v>
      </c>
      <c r="F23" s="113"/>
      <c r="G23" s="108" t="str">
        <f t="shared" si="0"/>
        <v xml:space="preserve"> </v>
      </c>
    </row>
    <row r="24" spans="1:7" s="63" customFormat="1" ht="30" customHeight="1">
      <c r="A24" s="14">
        <v>17</v>
      </c>
      <c r="B24" s="17" t="s">
        <v>111</v>
      </c>
      <c r="C24" s="34" t="s">
        <v>107</v>
      </c>
      <c r="D24" s="72">
        <v>2</v>
      </c>
      <c r="E24" s="36" t="s">
        <v>106</v>
      </c>
      <c r="F24" s="113"/>
      <c r="G24" s="108" t="str">
        <f t="shared" si="0"/>
        <v xml:space="preserve"> </v>
      </c>
    </row>
    <row r="25" spans="1:7" s="63" customFormat="1" ht="30" customHeight="1">
      <c r="A25" s="14">
        <v>18</v>
      </c>
      <c r="B25" s="17" t="s">
        <v>111</v>
      </c>
      <c r="C25" s="34" t="s">
        <v>109</v>
      </c>
      <c r="D25" s="72">
        <v>25</v>
      </c>
      <c r="E25" s="36" t="s">
        <v>72</v>
      </c>
      <c r="F25" s="113"/>
      <c r="G25" s="108" t="str">
        <f t="shared" si="0"/>
        <v xml:space="preserve"> </v>
      </c>
    </row>
    <row r="26" spans="1:7" s="63" customFormat="1" ht="30" customHeight="1">
      <c r="A26" s="14">
        <v>19</v>
      </c>
      <c r="B26" s="17" t="s">
        <v>111</v>
      </c>
      <c r="C26" s="34" t="s">
        <v>110</v>
      </c>
      <c r="D26" s="72">
        <v>25</v>
      </c>
      <c r="E26" s="36" t="s">
        <v>72</v>
      </c>
      <c r="F26" s="113"/>
      <c r="G26" s="108" t="str">
        <f t="shared" si="0"/>
        <v xml:space="preserve"> </v>
      </c>
    </row>
    <row r="27" spans="1:7" s="63" customFormat="1" ht="30" customHeight="1">
      <c r="A27" s="14">
        <v>20</v>
      </c>
      <c r="B27" s="17" t="s">
        <v>16</v>
      </c>
      <c r="C27" s="69" t="s">
        <v>257</v>
      </c>
      <c r="D27" s="73">
        <v>4</v>
      </c>
      <c r="E27" s="71" t="s">
        <v>30</v>
      </c>
      <c r="F27" s="113"/>
      <c r="G27" s="108" t="str">
        <f t="shared" si="0"/>
        <v xml:space="preserve"> </v>
      </c>
    </row>
    <row r="28" spans="1:7" s="63" customFormat="1" ht="30" customHeight="1">
      <c r="A28" s="14">
        <v>21</v>
      </c>
      <c r="B28" s="17" t="s">
        <v>16</v>
      </c>
      <c r="C28" s="69" t="s">
        <v>244</v>
      </c>
      <c r="D28" s="73">
        <v>17</v>
      </c>
      <c r="E28" s="36" t="s">
        <v>15</v>
      </c>
      <c r="F28" s="113"/>
      <c r="G28" s="108" t="str">
        <f t="shared" si="0"/>
        <v xml:space="preserve"> </v>
      </c>
    </row>
    <row r="29" spans="1:7" s="63" customFormat="1" ht="30" customHeight="1">
      <c r="A29" s="14">
        <v>22</v>
      </c>
      <c r="B29" s="17" t="s">
        <v>53</v>
      </c>
      <c r="C29" s="69" t="s">
        <v>245</v>
      </c>
      <c r="D29" s="73">
        <v>2</v>
      </c>
      <c r="E29" s="71" t="s">
        <v>30</v>
      </c>
      <c r="F29" s="113"/>
      <c r="G29" s="108" t="str">
        <f t="shared" si="0"/>
        <v xml:space="preserve"> </v>
      </c>
    </row>
    <row r="30" spans="1:7" s="63" customFormat="1" ht="30" customHeight="1">
      <c r="A30" s="14">
        <v>23</v>
      </c>
      <c r="B30" s="17" t="s">
        <v>42</v>
      </c>
      <c r="C30" s="69" t="s">
        <v>246</v>
      </c>
      <c r="D30" s="73">
        <v>17</v>
      </c>
      <c r="E30" s="36" t="s">
        <v>15</v>
      </c>
      <c r="F30" s="113"/>
      <c r="G30" s="108" t="str">
        <f t="shared" si="0"/>
        <v xml:space="preserve"> </v>
      </c>
    </row>
    <row r="31" spans="1:7" s="63" customFormat="1" ht="30" customHeight="1" thickBot="1">
      <c r="A31" s="14">
        <v>24</v>
      </c>
      <c r="B31" s="17" t="s">
        <v>48</v>
      </c>
      <c r="C31" s="69" t="s">
        <v>247</v>
      </c>
      <c r="D31" s="73">
        <v>17</v>
      </c>
      <c r="E31" s="36" t="s">
        <v>15</v>
      </c>
      <c r="F31" s="113"/>
      <c r="G31" s="108" t="str">
        <f t="shared" si="0"/>
        <v xml:space="preserve"> </v>
      </c>
    </row>
    <row r="32" spans="1:7" s="63" customFormat="1" ht="39.75" customHeight="1" thickBot="1">
      <c r="A32" s="240" t="s">
        <v>56</v>
      </c>
      <c r="B32" s="241"/>
      <c r="C32" s="241"/>
      <c r="D32" s="241"/>
      <c r="E32" s="241"/>
      <c r="F32" s="242"/>
      <c r="G32" s="119" t="str">
        <f>IF(SUM(G8:G31)=0,"",SUM(G8:G31))</f>
        <v/>
      </c>
    </row>
    <row r="33" spans="1:7" s="63" customFormat="1">
      <c r="A33" s="65"/>
      <c r="B33" s="65"/>
      <c r="G33" s="66"/>
    </row>
  </sheetData>
  <sheetProtection password="C714" sheet="1" objects="1" scenarios="1"/>
  <customSheetViews>
    <customSheetView guid="{884A1504-D651-461D-833F-5291DE2AB5FB}">
      <selection activeCell="M19" sqref="M19"/>
      <pageMargins left="0.7" right="0.7" top="0.75" bottom="0.75" header="0.3" footer="0.3"/>
    </customSheetView>
  </customSheetViews>
  <mergeCells count="10">
    <mergeCell ref="A32:F32"/>
    <mergeCell ref="A1:G1"/>
    <mergeCell ref="A2:G2"/>
    <mergeCell ref="A3:G3"/>
    <mergeCell ref="A5:A6"/>
    <mergeCell ref="C5:C6"/>
    <mergeCell ref="D5:D6"/>
    <mergeCell ref="E5:E6"/>
    <mergeCell ref="F5:F6"/>
    <mergeCell ref="G5:G6"/>
  </mergeCells>
  <pageMargins left="0.76" right="0.44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19</vt:i4>
      </vt:variant>
    </vt:vector>
  </HeadingPairs>
  <TitlesOfParts>
    <vt:vector size="32" baseType="lpstr">
      <vt:lpstr>ZZSFO</vt:lpstr>
      <vt:lpstr>1.1 i 1.3.Luksemburg.Drogi.Sani</vt:lpstr>
      <vt:lpstr>2.1.Cmentarna.Drogi</vt:lpstr>
      <vt:lpstr>3.1.Cmentarna.E.II.Drogi</vt:lpstr>
      <vt:lpstr>4.1.Poleska.E.III.Drogi</vt:lpstr>
      <vt:lpstr>1.2.Luksemburg.Oświetlenie.</vt:lpstr>
      <vt:lpstr>2.2.Cmentarna.Oświetlenie</vt:lpstr>
      <vt:lpstr>3.2.Cmentarna.EII.Oświetlenie.</vt:lpstr>
      <vt:lpstr>4.2.Poleska.EIII.Oświetlenie</vt:lpstr>
      <vt:lpstr>2.3.Cmentarna.Kanalizacja</vt:lpstr>
      <vt:lpstr>3.3.Cmentarna.EII.Sanitarna</vt:lpstr>
      <vt:lpstr>4.3.Poleska.E.III.Sanitarna</vt:lpstr>
      <vt:lpstr>4.4.Poleska.E.III.Telekomunikac</vt:lpstr>
      <vt:lpstr>'1.1 i 1.3.Luksemburg.Drogi.Sani'!Obszar_wydruku</vt:lpstr>
      <vt:lpstr>'1.2.Luksemburg.Oświetlenie.'!Obszar_wydruku</vt:lpstr>
      <vt:lpstr>'2.1.Cmentarna.Drogi'!Obszar_wydruku</vt:lpstr>
      <vt:lpstr>'2.2.Cmentarna.Oświetlenie'!Obszar_wydruku</vt:lpstr>
      <vt:lpstr>'2.3.Cmentarna.Kanalizacja'!Obszar_wydruku</vt:lpstr>
      <vt:lpstr>'3.1.Cmentarna.E.II.Drogi'!Obszar_wydruku</vt:lpstr>
      <vt:lpstr>'3.2.Cmentarna.EII.Oświetlenie.'!Obszar_wydruku</vt:lpstr>
      <vt:lpstr>'3.3.Cmentarna.EII.Sanitarna'!Obszar_wydruku</vt:lpstr>
      <vt:lpstr>'4.1.Poleska.E.III.Drogi'!Obszar_wydruku</vt:lpstr>
      <vt:lpstr>'4.2.Poleska.EIII.Oświetlenie'!Obszar_wydruku</vt:lpstr>
      <vt:lpstr>'4.3.Poleska.E.III.Sanitarna'!Obszar_wydruku</vt:lpstr>
      <vt:lpstr>'4.4.Poleska.E.III.Telekomunikac'!Obszar_wydruku</vt:lpstr>
      <vt:lpstr>ZZSFO!Obszar_wydruku</vt:lpstr>
      <vt:lpstr>'1.1 i 1.3.Luksemburg.Drogi.Sani'!Tytuły_wydruku</vt:lpstr>
      <vt:lpstr>'2.1.Cmentarna.Drogi'!Tytuły_wydruku</vt:lpstr>
      <vt:lpstr>'2.3.Cmentarna.Kanalizacja'!Tytuły_wydruku</vt:lpstr>
      <vt:lpstr>'3.1.Cmentarna.E.II.Drogi'!Tytuły_wydruku</vt:lpstr>
      <vt:lpstr>'4.1.Poleska.E.III.Drogi'!Tytuły_wydruku</vt:lpstr>
      <vt:lpstr>'4.3.Poleska.E.III.Sanitarna'!Tytuły_wydruku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Paweł</cp:lastModifiedBy>
  <cp:lastPrinted>2010-06-14T01:19:03Z</cp:lastPrinted>
  <dcterms:created xsi:type="dcterms:W3CDTF">2010-05-22T10:19:47Z</dcterms:created>
  <dcterms:modified xsi:type="dcterms:W3CDTF">2010-06-14T21:45:28Z</dcterms:modified>
</cp:coreProperties>
</file>