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<sst xmlns="http://schemas.openxmlformats.org/spreadsheetml/2006/main" count="2034" uniqueCount="662">
  <si>
    <t>01.Wspieranie działań na rzecz profilaktyki uzależnień alkoholowych poprzez propagowanie ideii trzeźwościowej</t>
  </si>
  <si>
    <t>02. Organizowanie integracyjnych imprez wyjazdowych o charakterze trzeźwościowym</t>
  </si>
  <si>
    <t>Wynagrodzenie osobowe pracowników</t>
  </si>
  <si>
    <t>Składki na ubezpieczenie społeczne</t>
  </si>
  <si>
    <t>01.Wynagrodzenia komisji ds. RPA</t>
  </si>
  <si>
    <t>Zakup usług obejmujacych wykonanie eksprtyz, analiz i opinii</t>
  </si>
  <si>
    <t>Odpisy na ZFŚS</t>
  </si>
  <si>
    <t>Pomoc społeczna</t>
  </si>
  <si>
    <t>Świadczenia społeczne</t>
  </si>
  <si>
    <t>02. ZUS pracownicy MOPS</t>
  </si>
  <si>
    <t>Zakup usług dostępu do sieci Internet</t>
  </si>
  <si>
    <t>Szkolenie pracowników niebędących członkami korpusu służby cywilnej</t>
  </si>
  <si>
    <t>Składki na ubezpieczenia zdrowotne</t>
  </si>
  <si>
    <t>Zasiłki i pomoc w naturze oraz składki na ubezpieczenia emerytalne i rentowe</t>
  </si>
  <si>
    <t>01. Zadania własne</t>
  </si>
  <si>
    <t>02. Zadania zlecone</t>
  </si>
  <si>
    <t>Dodatki mieszkaniowe</t>
  </si>
  <si>
    <t>Ośrodki pomocy społecznej</t>
  </si>
  <si>
    <t>02. Dom Dziennego Pobytu</t>
  </si>
  <si>
    <t>Zakup środków żywności</t>
  </si>
  <si>
    <t>Usługi opiekuńcze i specjalistyczne usługi opiekuńcze</t>
  </si>
  <si>
    <t>01.Wspieranie funkcjonowania na terenia miasta Gubina punktu charytatywnego udzielającego pomocy rzeczowej rodzinom i osobom znajdującym się w trudnej sytuacji zyciowej</t>
  </si>
  <si>
    <t>Pozostałe zadania w zakresie polityki społecznej</t>
  </si>
  <si>
    <t>Rehabilitacja zawodowa i społeczna osób niepełnosprawnych</t>
  </si>
  <si>
    <t>Zakup pomocy naukowych, dydaktycznych i książek</t>
  </si>
  <si>
    <t>Zakup energii</t>
  </si>
  <si>
    <t>Edukacyjna opieka wychowawcza</t>
  </si>
  <si>
    <t>Gospodarka komunalna i ochrona środowiska</t>
  </si>
  <si>
    <t>Gospodarka ściekowa i ochrona wód</t>
  </si>
  <si>
    <t>Wydatki iwestycyjne jednostek budżetowych</t>
  </si>
  <si>
    <t>Oczyszczanie miast i wsi</t>
  </si>
  <si>
    <t>01. Ryczałt PUM - teren miasta</t>
  </si>
  <si>
    <t>Utrzymanie zieleni w miastach i gminach</t>
  </si>
  <si>
    <t>4218</t>
  </si>
  <si>
    <t>4219</t>
  </si>
  <si>
    <t>02. Pozostałe usługi</t>
  </si>
  <si>
    <t>Oświetlenie ulic, placów i dróg</t>
  </si>
  <si>
    <t>Kultura i ochrona dziedzictwa narodowego</t>
  </si>
  <si>
    <t>Pozostałe zadania w zakresie kultury</t>
  </si>
  <si>
    <t>01.Wspieranie działan nz rzecz kultywowania tradycji historycznych naszego regionu</t>
  </si>
  <si>
    <t>Domy i ośrodki kultury, świetlice i kluby</t>
  </si>
  <si>
    <t>Dotacja podmiotowa z budżetu dla samorządowej instytucji kultury</t>
  </si>
  <si>
    <t>Biblioteki</t>
  </si>
  <si>
    <t>Ochrona zabytków i opieka nad zabytkami</t>
  </si>
  <si>
    <t>Kultura fizyczna i sport</t>
  </si>
  <si>
    <t>Instytucje kultury fizycznej</t>
  </si>
  <si>
    <t>Zadania w zakresie kultury fizycznej i sportu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</si>
  <si>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</si>
  <si>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</si>
  <si>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</si>
  <si>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</si>
  <si>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6060</t>
  </si>
  <si>
    <t>03. Młodzieżowa Rada Miasta</t>
  </si>
  <si>
    <t>2710</t>
  </si>
  <si>
    <t>5</t>
  </si>
  <si>
    <t>6</t>
  </si>
  <si>
    <t>1645000 kredyt termomodernizacyjny; 445000 obligacje</t>
  </si>
  <si>
    <t>01. Młodzieżowa Rada Miasta</t>
  </si>
  <si>
    <t>6050</t>
  </si>
  <si>
    <t>03. Koszty utrzymania pomieszczeń świetlicy</t>
  </si>
  <si>
    <t>7</t>
  </si>
  <si>
    <t>6059</t>
  </si>
  <si>
    <t>150</t>
  </si>
  <si>
    <t>Przetwórstwo przemysłowe</t>
  </si>
  <si>
    <t>15013</t>
  </si>
  <si>
    <t>Rozwój kadr nowoczesnej gospodarki i przedsiębiorczości</t>
  </si>
  <si>
    <t>2678</t>
  </si>
  <si>
    <t>Dotacja celowa z budżetu dla jednostek niezaliczonych do sektora finansów publicznych realizujacych projekty lub zadania finansowane z udziałem srodków z budźetu UE oraz niepodlegających zwrotowi środków z pomocy udzielanej przez państwa członkowskie Europejskiego Porozumienia o Wolnym Handlu (EFTA)</t>
  </si>
  <si>
    <t>2679</t>
  </si>
  <si>
    <t>4018</t>
  </si>
  <si>
    <t>4019</t>
  </si>
  <si>
    <t>4118</t>
  </si>
  <si>
    <t>4119</t>
  </si>
  <si>
    <t>4128</t>
  </si>
  <si>
    <t>4129</t>
  </si>
  <si>
    <t>4178</t>
  </si>
  <si>
    <t>4179</t>
  </si>
  <si>
    <t>4308</t>
  </si>
  <si>
    <t>4309</t>
  </si>
  <si>
    <t>4379</t>
  </si>
  <si>
    <t>6058</t>
  </si>
  <si>
    <t>01. KB-zarządzanie projektem</t>
  </si>
  <si>
    <t>01. koszty pośrednie</t>
  </si>
  <si>
    <t>2830</t>
  </si>
  <si>
    <t>Dotacja celowa z budżetu na finansowanie lub dofinansowanie zadań zleconych do realiazcji pozostałym jednostkom nie zaliczonym do sektora finansów publicznych</t>
  </si>
  <si>
    <t>01. Wspieranie działań ratownictwa wodnego</t>
  </si>
  <si>
    <t>4300</t>
  </si>
  <si>
    <t>01.Obsługa świadczeń rodzinnych</t>
  </si>
  <si>
    <t>02.FA-koszty działalności administracyjnej</t>
  </si>
  <si>
    <t>03.FA-koszty działalności administracyjnej</t>
  </si>
  <si>
    <t>4280</t>
  </si>
  <si>
    <t>85415</t>
  </si>
  <si>
    <t>3240</t>
  </si>
  <si>
    <t>Stypendia dla uczniów</t>
  </si>
  <si>
    <t>Pomoc materialna dla uczniów</t>
  </si>
  <si>
    <t>92601</t>
  </si>
  <si>
    <t>Obiekty sportowe</t>
  </si>
  <si>
    <t>Zalup usług pozostałych</t>
  </si>
  <si>
    <t>Wydatki na zakupy inwestycyjne jednostek budżet.</t>
  </si>
  <si>
    <t>Skladki na ubezpieczenie społeczne</t>
  </si>
  <si>
    <t>4418</t>
  </si>
  <si>
    <t>02. Koszty pośrednie</t>
  </si>
  <si>
    <t>02. Młodzieżowa Rada Miasta</t>
  </si>
  <si>
    <t>4360</t>
  </si>
  <si>
    <t>02. Ubezpieczenie zdrowotne od zasiłków stałych</t>
  </si>
  <si>
    <t>01. Ubezpieczenie zdrowotne od świadczeń rodzinnych</t>
  </si>
  <si>
    <t>85216</t>
  </si>
  <si>
    <t>Zasiłki stałe</t>
  </si>
  <si>
    <t>03. 40+ Wsparcie pomostowe</t>
  </si>
  <si>
    <t>01. KB - wsparcie pomostowe</t>
  </si>
  <si>
    <t>02. 40+ -przyznanie środków finasowych na rozwój przedsiębiorczości</t>
  </si>
  <si>
    <t>03. 40+ - zarządzanie projektem</t>
  </si>
  <si>
    <t>04. 40+ - doradztwo</t>
  </si>
  <si>
    <t>05. 40+ - wsparcie pomostowe</t>
  </si>
  <si>
    <t>06. 40+ - koszty pośrerdnie</t>
  </si>
  <si>
    <t>01. KB-wsparcie pomostowe</t>
  </si>
  <si>
    <t>02. 40+ - koszty pośrerdnie</t>
  </si>
  <si>
    <t>4268</t>
  </si>
  <si>
    <t>01. 40+ - koszty pośrerdnie</t>
  </si>
  <si>
    <t>4269</t>
  </si>
  <si>
    <t>01. 40+ - koszty pośrednie</t>
  </si>
  <si>
    <t>4359</t>
  </si>
  <si>
    <t>01. 40+ -zarządzanie projektem</t>
  </si>
  <si>
    <t>4419</t>
  </si>
  <si>
    <t>2900</t>
  </si>
  <si>
    <t>Wpłaty gmin i powiatów na rzecz innych jst oraz związków gmin lub związków powiatów na dofinansowanie zadań bieżących</t>
  </si>
  <si>
    <t>4260</t>
  </si>
  <si>
    <t>752</t>
  </si>
  <si>
    <t>Obrona narodowa</t>
  </si>
  <si>
    <t>75212</t>
  </si>
  <si>
    <t>Pozostałe wydatki obronne</t>
  </si>
  <si>
    <t>Bezpieczeństwo publiczne i ochrona przeciwpożarowa</t>
  </si>
  <si>
    <t>8110</t>
  </si>
  <si>
    <t>Odsetki od samorządowych papierów wartościowych lub zaciągniętych przez jst kredytów i pożyczek</t>
  </si>
  <si>
    <t>01. Place zabaw</t>
  </si>
  <si>
    <t>2910</t>
  </si>
  <si>
    <t>4580</t>
  </si>
  <si>
    <t>Pozostałe odsetki</t>
  </si>
  <si>
    <t>01.Utworzenie obszarów aktywności gospodarczej  w Gubinie - ul. Cmentarna - III etap</t>
  </si>
  <si>
    <t>90002</t>
  </si>
  <si>
    <t>Gospodarka odpadami</t>
  </si>
  <si>
    <t>01. Renowacja Wieży Kościoła Farnego w Gubinie - warsztaty transgranicznego rozwoju kultury, sztuki i nauki</t>
  </si>
  <si>
    <t>01.Budowa kompleksu boisk sportowych w ramach programu "Moje boisko- Orlik 2012"  w Gubinie</t>
  </si>
  <si>
    <t>02. Projekt budowlany basenu otwartego z budynkiem obsługującym</t>
  </si>
  <si>
    <t>05. Upowszechnianie kultury fizycznej w zakresie piecioboju nowoczesnego</t>
  </si>
  <si>
    <t>01095</t>
  </si>
  <si>
    <t>4210</t>
  </si>
  <si>
    <t>4430</t>
  </si>
  <si>
    <t>3027</t>
  </si>
  <si>
    <t>3029</t>
  </si>
  <si>
    <t>4017</t>
  </si>
  <si>
    <t>4117</t>
  </si>
  <si>
    <t>4127</t>
  </si>
  <si>
    <t>4177</t>
  </si>
  <si>
    <t>02. KB- Wsparcie pomostowe</t>
  </si>
  <si>
    <t>05. 40+ - przyznanie środków finansowych na rozwój przedsiębiorczości</t>
  </si>
  <si>
    <t>06. 40+ - wsparcie pomostowe</t>
  </si>
  <si>
    <t>4217</t>
  </si>
  <si>
    <t>4267</t>
  </si>
  <si>
    <t>4307</t>
  </si>
  <si>
    <t>4357</t>
  </si>
  <si>
    <t>4377</t>
  </si>
  <si>
    <t>4417</t>
  </si>
  <si>
    <t>3030</t>
  </si>
  <si>
    <t>4410</t>
  </si>
  <si>
    <t>75405</t>
  </si>
  <si>
    <t>3000</t>
  </si>
  <si>
    <t>Usuwanie skutków klęsk żywiołowych</t>
  </si>
  <si>
    <t>4240</t>
  </si>
  <si>
    <t>04. Program terapii uzależnienia od alkoholu</t>
  </si>
  <si>
    <t>4170</t>
  </si>
  <si>
    <t>Dotacja celowa z budzetu na finansowanie lub dofinansowanie zadań zleconych do realizacji pozostałym jednostkom niezaliczanym do sektora finansów publicznych</t>
  </si>
  <si>
    <t>85395</t>
  </si>
  <si>
    <t>3119</t>
  </si>
  <si>
    <t>4287</t>
  </si>
  <si>
    <t>Opłata z tytułu zakupu usług telekomunikacyjnych świadczonych w stacjonarnej publicznej sieci telefonicznej</t>
  </si>
  <si>
    <t>4447</t>
  </si>
  <si>
    <t>6057</t>
  </si>
  <si>
    <t>02.Utworzenie obszarów aktywności gospodarczej  w Gubinie - ul. Poleska - II etap</t>
  </si>
  <si>
    <t>6010</t>
  </si>
  <si>
    <t>Wydatki na zakup i objęcie akcji, wniesienie wkładów do spółek prawa handlowego oraz na uzupełnienie funduszy statutowych banków państwowych i innych instytucji finansowych</t>
  </si>
  <si>
    <t>4110</t>
  </si>
  <si>
    <t>4120</t>
  </si>
  <si>
    <t>01. Konserwacja oświetlenia ulicznego</t>
  </si>
  <si>
    <t>Dotacja celowa z budżetu na finansowanie lub dofinansowanie zadań zleconych do realizacji pozostałym jednostkom niezaliczanym do sektora finansów publicznych</t>
  </si>
  <si>
    <t>4350</t>
  </si>
  <si>
    <t>4370</t>
  </si>
  <si>
    <t>4440</t>
  </si>
  <si>
    <t>4700</t>
  </si>
  <si>
    <t>Zakup usług dostepu do sieci Internet</t>
  </si>
  <si>
    <t>Opłaty z tytułu zakupu usług telekomunikacyjnych świadczonych w stacjonarnej publicznej sieci telefonicznej</t>
  </si>
  <si>
    <t>Dotacja przedmiotowa z budżetu dla samorządowego zakładu budżetowego</t>
  </si>
  <si>
    <t>02. Diety dla przew. Rad Osiedlowych</t>
  </si>
  <si>
    <t>05. Delegacje - Rada Miejska</t>
  </si>
  <si>
    <t>01. Festyny osiedlowe</t>
  </si>
  <si>
    <t>02. Pozostałe zakupy</t>
  </si>
  <si>
    <t>Opłaty z tytułu zakupu usług telekomunikacyjnych świadczonych w ruchomej publicznej sieci telefonicznej</t>
  </si>
  <si>
    <t>02. Kościół farny - Serce Euromiasta</t>
  </si>
  <si>
    <t>03. Kościół farny - Serce Euromiasta</t>
  </si>
  <si>
    <t>Komendy powiatowe Policji</t>
  </si>
  <si>
    <t>Wpłaty jednostek na państwowy fundusz celowy</t>
  </si>
  <si>
    <t>Domy pomocy społecznej</t>
  </si>
  <si>
    <t>Świadczenia rodzinne, świadczenia z funduszu alimentacyjnego  oraz składki na ubezpieczenia emerytalne i rentowe z ubezpieczenia społecznego</t>
  </si>
  <si>
    <t>Zwrot dotacji oraz płatności, w tym wykorzystanych niezgodnie z przeznaczeniem lub wykorzystanych z naruszeniem procedur, o których mowa w art.184 ustawy, pobranych nienależnie lub w nadmiernej wysokości</t>
  </si>
  <si>
    <t>01. ZUS za osoby pobierające świadczenia rodz.</t>
  </si>
  <si>
    <t>Składki na ubezpieczenia zdrowotne opłacane za osoby pobierające niektóre świadczenia z pomocy społecznej , niektóre świadczenia rodzinne oraz osoby uczestniczące w zajęciach w centrum integracji społecznej</t>
  </si>
  <si>
    <t>01. Program dożywiania</t>
  </si>
  <si>
    <t>01. Dom Dziennego Pobytu</t>
  </si>
  <si>
    <t>01.Wspieranie funkcjonowania na terenia miasta Gubina punktu charytatywnego udzielającego pomocy rzeczowej rodzinom i osobom znajdującym się w trudnej sytuacji życiowej</t>
  </si>
  <si>
    <t>01. Dożywianie uczniów</t>
  </si>
  <si>
    <t>Dotacja celowa na pomoc finansową udzielaną między jst na dofinansowanie włanych zadań bieżących</t>
  </si>
  <si>
    <t>Zakup leków , wyrobów medycznych i produktów biobójczych</t>
  </si>
  <si>
    <t>Szkolenie pracowników niebędacych członkami korpusu służby cywilnej</t>
  </si>
  <si>
    <t>03. Koszty pośrednie</t>
  </si>
  <si>
    <t>04. Koszty pośrednie</t>
  </si>
  <si>
    <t>01. Komisja Mieszkaniowa</t>
  </si>
  <si>
    <t>01. Zakup sprzętu komputerowego i oprogramowania</t>
  </si>
  <si>
    <t>01.Wspieranie działań na rzecz kultywowania tradycji historycznych naszego regionu</t>
  </si>
  <si>
    <t>% wykonania</t>
  </si>
  <si>
    <t>Klasyfikacja bużetowa</t>
  </si>
  <si>
    <t>Rodzaj wydatku</t>
  </si>
  <si>
    <t>Plan na 2011</t>
  </si>
  <si>
    <t>WB</t>
  </si>
  <si>
    <t>WM - wydatek majątkowy</t>
  </si>
  <si>
    <t>WB - wydatek bieżący</t>
  </si>
  <si>
    <t>01. 40+przyznanie środków finasowych na rozwój przedsiębiorczości</t>
  </si>
  <si>
    <t>02. 40+ Wsparcie pomostowe</t>
  </si>
  <si>
    <t>01. 40+ - zarządzanie projektem</t>
  </si>
  <si>
    <t>02. 40+ - wsparcie pomostowe</t>
  </si>
  <si>
    <t>03. 40+ - koszty pośrerdnie</t>
  </si>
  <si>
    <t>01. 40+zarządzanie projektem</t>
  </si>
  <si>
    <t>02. 40+koszty pośrednie</t>
  </si>
  <si>
    <t>03. 40+przyznanie środków na rozwój przedsiebiorczości</t>
  </si>
  <si>
    <t>04. 40+wsparcie pomostowe</t>
  </si>
  <si>
    <t>02. 40+ - doradztwo</t>
  </si>
  <si>
    <t>03. 40+ - wsparcie pomostowe</t>
  </si>
  <si>
    <t>kol.</t>
  </si>
  <si>
    <t>3020</t>
  </si>
  <si>
    <t>01.Projekt przebudowy skrzyżowania ul. Nowa, Wyspiańskiego, Chopina</t>
  </si>
  <si>
    <t>02. Projekt przebudowy fontanny i zmiany zagospodarowania terenu placu w rejonie ul. Obr.Pokoju, 3-go Maja, Słowackiego, Dąbrowskiego, Wyspiańskiego</t>
  </si>
  <si>
    <t>03. Dokumentacja dotycząca inwestycji drogowych</t>
  </si>
  <si>
    <t>04. Modernizacja Wyspy Teatralnej po powodzi</t>
  </si>
  <si>
    <t>05. Projekt budowlano-wykonawczy drenażu Placu Chrobrego</t>
  </si>
  <si>
    <t>07. Przebudowa dróg loklanych ulic: II Armii Wojska Polskiego, Budziszyńskiej, łącznika Alei Łużyckiej w Gubinie</t>
  </si>
  <si>
    <t>08. Remont kładki dla pieszych na Wyspę Teatralną</t>
  </si>
  <si>
    <t>09. Projekt budowlano-wykonawczy parkingu przy PM Nr 1</t>
  </si>
  <si>
    <t>10. Wykonanie monitoringu parków zlokalizowanych na terenie miasta</t>
  </si>
  <si>
    <t>WM</t>
  </si>
  <si>
    <t>2650</t>
  </si>
  <si>
    <t>01. Termomodernizacja budynku przy ul. Gdańskiej 17</t>
  </si>
  <si>
    <t>01. Projekt wewnętrznej instalacji kanalizacyjnej z przyłączami w budynku Urzędu Miejskiego</t>
  </si>
  <si>
    <t>02. Zakup samochodu służbowego</t>
  </si>
  <si>
    <t>6630</t>
  </si>
  <si>
    <t>75056</t>
  </si>
  <si>
    <t>Spis powszechny i inne</t>
  </si>
  <si>
    <t>01.Transgraniczne Centrum Marketingu</t>
  </si>
  <si>
    <t>02. Medialne Euromiasto Gubin-Guben</t>
  </si>
  <si>
    <t>03. P-N korowód jubileuszowy w Euromieście Gubin-Guben</t>
  </si>
  <si>
    <t>02. Medialne Euromiasto Gubin-Guben - 10%</t>
  </si>
  <si>
    <t>03. Medialne Euromiasto Gubin-Guben - 5%</t>
  </si>
  <si>
    <t>04. P-N korowód jubileuszowy w Euromieście Gubin-Guben - 10 %</t>
  </si>
  <si>
    <t>05. P-N korowód jubileuszowy w Euromieście Gubin-Guben - 5 %</t>
  </si>
  <si>
    <t>03. Medialne Euromiasto Gubin-Guben</t>
  </si>
  <si>
    <t>04. P-N korowód jubileuszowy w Euromieście Gubin-Guben</t>
  </si>
  <si>
    <t>04. Medialne Euromiasto Gubin-Guben - 10%</t>
  </si>
  <si>
    <t>05. Medialne Euromiasto Gubin-Guben - 5%</t>
  </si>
  <si>
    <t>06. P-N korowód jubileuszowy w Euromieście Gubin-Guben - 10 %</t>
  </si>
  <si>
    <t>07. P-N korowód jubileuszowy w Euromieście Gubin-Guben - 5 %</t>
  </si>
  <si>
    <t>01. Kościół farny - Serce Euromiasta</t>
  </si>
  <si>
    <t>03. Medialne Euromiasto Gubin-Guben - 10%</t>
  </si>
  <si>
    <t>04. Medialne Euromiasto Gubin-Guben - 5%</t>
  </si>
  <si>
    <t>05. P-N korowód jubileuszowy w Euromieście Gubin-Guben - 10 %</t>
  </si>
  <si>
    <t>06. P-N korowód jubileuszowy w Euromieście Gubin-Guben - 5 %</t>
  </si>
  <si>
    <t>4438</t>
  </si>
  <si>
    <t>4439</t>
  </si>
  <si>
    <t xml:space="preserve">01 P-N korowód jubileuszowy w Euromieście Gubin-Guben </t>
  </si>
  <si>
    <t>01. P-N korowód jubileuszowy w Euromieście Gubin-Guben - 10 %</t>
  </si>
  <si>
    <t>02. P-N korowód jubileuszowy w Euromieście Gubin-Guben - 5 %</t>
  </si>
  <si>
    <t>75109</t>
  </si>
  <si>
    <t>Wybory do rad gmin, rad powiatów i sejmików województw, wybory wójtów, burmistrzów i prezydentów miast oraz referenda gminne, powiatowe i wojewódzkie</t>
  </si>
  <si>
    <t>2360</t>
  </si>
  <si>
    <t>Dotacje celowe z budżetu jednostki samorządu teryorialnego, udzielone w trybie art..221 ustawy, na finansowanie lub dofinansowanie zadań zleconych do realizacji organizacjom prowadzącym działalność pożytku publicznego</t>
  </si>
  <si>
    <t>75495</t>
  </si>
  <si>
    <t>01. Transgraniczny Punkt Informacyjny w Euromieście Gubin-Guben - 10 %</t>
  </si>
  <si>
    <t>02. Transgraniczny Punkt Informacyjny w Euromieście Gubin-Guben - 5 %</t>
  </si>
  <si>
    <t>4368</t>
  </si>
  <si>
    <t>4369</t>
  </si>
  <si>
    <t>4010</t>
  </si>
  <si>
    <t>4040</t>
  </si>
  <si>
    <t>01. Gra o przyszłość</t>
  </si>
  <si>
    <t>01. Gra o przyszłość- budżet państwa</t>
  </si>
  <si>
    <t>02. Gra o przyszłość- wkład własny</t>
  </si>
  <si>
    <t>4220</t>
  </si>
  <si>
    <t>4230</t>
  </si>
  <si>
    <t>Zaku leków, wyrobów medycznych i produktów biobójczych</t>
  </si>
  <si>
    <t>4249</t>
  </si>
  <si>
    <t>4270</t>
  </si>
  <si>
    <t xml:space="preserve">01.Utworzenie szkolnego placu zabaw w SP 1 </t>
  </si>
  <si>
    <t>02.Utworzenie szkolnego placu zabaw w SP 2</t>
  </si>
  <si>
    <t xml:space="preserve">03.Utworzenie szkolnego placu zabaw w SP 3 </t>
  </si>
  <si>
    <t>80195</t>
  </si>
  <si>
    <t>01. Projekt budowlano-wykonawczy termomodernizacji zespołu budynków SP 2</t>
  </si>
  <si>
    <t>02. Projekt wewnętrznej instalacji kanalizacyjnej z przyłączami w budynku ZSO</t>
  </si>
  <si>
    <t>03. Zapewnienie pomocy osobom bezdomnym, ubogim i potrzebującym poprzez prowadzenie jadłodajni</t>
  </si>
  <si>
    <t>04. Zapewnienie pomocy osobom bezdomnym, ubogim i potrzebującym poprzez prowadzenie noclegowni</t>
  </si>
  <si>
    <t>05. Wypoczynek letni dzieci i młodzieży</t>
  </si>
  <si>
    <t>06.Organizowanie uroczystości i imprez abstynenckich na terenie Gubina</t>
  </si>
  <si>
    <t>02.Wynagrodzenie konsultanta PKK</t>
  </si>
  <si>
    <t>01. Zakupy świetlica</t>
  </si>
  <si>
    <t>02. Zakupy biuro - profilaktyka</t>
  </si>
  <si>
    <t>03. Inne zadania z profilaktyki uzaleźnień</t>
  </si>
  <si>
    <t>04. Półkolonie na terenie miasta</t>
  </si>
  <si>
    <t xml:space="preserve">01. Usługi biuro </t>
  </si>
  <si>
    <t xml:space="preserve">02. Usługi Świetlica </t>
  </si>
  <si>
    <t>85195</t>
  </si>
  <si>
    <t xml:space="preserve">01. Zadania własne - budżet wojewody </t>
  </si>
  <si>
    <t>02. Zadania własne - budżet miasta</t>
  </si>
  <si>
    <t>85278</t>
  </si>
  <si>
    <t>3110</t>
  </si>
  <si>
    <t>01. Świadczenia społeczne - budżet państwa</t>
  </si>
  <si>
    <t>02. Świadczenia społeczne - budżet gminy</t>
  </si>
  <si>
    <t>02. Dożywianie uczniów - budżet gminy</t>
  </si>
  <si>
    <t>04. Zadanie 5: zarządzanie projektem</t>
  </si>
  <si>
    <t>03. Zadanie 5: zarządzanie projektem</t>
  </si>
  <si>
    <t>02. Zadanie 2: praca socjana</t>
  </si>
  <si>
    <t>01. Zadanie 1: aktywna integracja</t>
  </si>
  <si>
    <t>01. Sami Sobie - 10 %</t>
  </si>
  <si>
    <t>02. Sami Sobie - 5 %</t>
  </si>
  <si>
    <t>02. Zadanie 5: zarządzanie projektem</t>
  </si>
  <si>
    <t>01. Zadanie 2: praca socjana</t>
  </si>
  <si>
    <t>02. Sami Sobie - 10 %</t>
  </si>
  <si>
    <t>03. Sami Sobie - 5 %</t>
  </si>
  <si>
    <t>01. Zadanie 5: zarządzanie projektem</t>
  </si>
  <si>
    <t>01. Zadanie 3: zasiłki i pomoc w naturze</t>
  </si>
  <si>
    <t>02. Projekt zamienny ul. Poleska w Gubinie dla zadania pn.:"Utworzenie obszarów aktywności gospodarczej w Gubinie (etap II - ul. Poleska, etap III - ul. Cmentarna)</t>
  </si>
  <si>
    <t>03. Projekt budowlany dla zasilenia przepompowni na ul. Legnickiej</t>
  </si>
  <si>
    <t>04. Utworzenie obszarów aktywności gospodarczej - ul. Cmentrana w Gubinie - wydatki niekwalifikowalne</t>
  </si>
  <si>
    <t xml:space="preserve">Zakup usług zdrowotnych </t>
  </si>
  <si>
    <t>03. Utrzymanie czystości w okresie organizacji imprezy miejskiej "WnN"</t>
  </si>
  <si>
    <t>03. Pozostałe usługi dot.Wyspy Teatralnej</t>
  </si>
  <si>
    <t>01. Wynagrodzenie inkasenta</t>
  </si>
  <si>
    <t>01. Wykonanie aktualizacji audytu energetycznego budynku przy ul. Gdańskiej 17 w Gubinie</t>
  </si>
  <si>
    <t>02. Projekt przekładek sieci gazowej oraz solarnej przy ul. II Armii Wojska Polskiego</t>
  </si>
  <si>
    <t>2720</t>
  </si>
  <si>
    <t>2730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</si>
  <si>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</si>
  <si>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</si>
  <si>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92195</t>
  </si>
  <si>
    <t>01. Urządzenia do bezprzewodowego internetu</t>
  </si>
  <si>
    <t>01. P-N turniej tenisowy w Euromieście Gubin-Guben</t>
  </si>
  <si>
    <t>01. P-N turniej tenisowy w Euromieście Gubin-Guben - 10 %</t>
  </si>
  <si>
    <t>02. P-N turniej tenisowy w Euromieście Gubin-Guben - 5 %</t>
  </si>
  <si>
    <t>03. P-N liga wędkarska - 10 %</t>
  </si>
  <si>
    <t>04. P-N liga wędkarska - 5 %</t>
  </si>
  <si>
    <t>02. P-N liga wędkarska</t>
  </si>
  <si>
    <t>01. P-N liga wędkarska</t>
  </si>
  <si>
    <t>02. P-N turniej tenisowy w Euromieście Gubin-Guben</t>
  </si>
  <si>
    <t>01. P-N liga wędkarska - 10 %</t>
  </si>
  <si>
    <t>02. P-N liga wędkarska - 5 %</t>
  </si>
  <si>
    <t>03. P-N turniej tenisowy w Euromieście Gubin-Guben - 10 %</t>
  </si>
  <si>
    <t>04. P-N turniej tenisowy w Euromieście Gubin-Guben - 5 %</t>
  </si>
  <si>
    <t>4510</t>
  </si>
  <si>
    <t>Opłaty na rzecz budżetu państwa</t>
  </si>
  <si>
    <t>01. Szkoła Podstawowa nr 3</t>
  </si>
  <si>
    <t>01. Szkoła Podstawowa nr 2</t>
  </si>
  <si>
    <t>02. Szkoła Podstawowa nr 3</t>
  </si>
  <si>
    <t>4530</t>
  </si>
  <si>
    <t>Podatek od towarów i usług (VAT)</t>
  </si>
  <si>
    <t>I.Wydatki bieżące, z tego:</t>
  </si>
  <si>
    <t>I.1 Wydatki jednostek budżetowych, z tego:</t>
  </si>
  <si>
    <t>I.1.1 Wynagrodzenie i składki od nich naliczne</t>
  </si>
  <si>
    <t>I.2 Dotacje na zadania bieżące</t>
  </si>
  <si>
    <t>I.3 Świadczenia na rzecz osób fizycznych</t>
  </si>
  <si>
    <t>I.4 Wydatki na programy finansowane z udziałem środków o których mowa w art.5 ust.1 pkt.2 i 3</t>
  </si>
  <si>
    <t>I.5 Wypłaty z tytułu poręczeń i gwarancji</t>
  </si>
  <si>
    <t>I.6 Obsługa długu</t>
  </si>
  <si>
    <t>II. Wydatki majątkowe, z tego:</t>
  </si>
  <si>
    <t>II.1 Inwestycyjne i zakupy inwestycyjne, w tym:</t>
  </si>
  <si>
    <t>II.1.1 Na programy finansowane z udziałem środków o których mowa w art.5 ust.1 pkt.2 i 3</t>
  </si>
  <si>
    <t>II.2 Zakup i objęcie akcji i udziałów oraz wniesienie wkładów do spółek prawa handlowego</t>
  </si>
  <si>
    <t>WYDATKI OGÓŁEM</t>
  </si>
  <si>
    <t>Dotacje celowe z budżetu jednostki samorządu teryorialnego, udzielone w trybie art.221 ustawy, na finansowanie lub dofinansowanie zadań zleconych do realizacji organizacjom prowadzącym działalność pożytku publicznego</t>
  </si>
  <si>
    <t>Komentarz</t>
  </si>
  <si>
    <t>środki przeznaczone na utrzymanie grobów wojennych, w tym na zakup nasadzeń, kwiatów i zniczy</t>
  </si>
  <si>
    <t>środki przeznaczono na realizację zleconych zadań tj.: ewidencja ludności, dowody osobiste, Urząd Stanu Cywilnego, sprawy wojskowe</t>
  </si>
  <si>
    <t>środki związane z funkcjonowaniem Rady Miejskiej, Rady Osiedli i Młodzieżowej Rady Miasta</t>
  </si>
  <si>
    <t>roczna składka członkowska do Łużyckiego Związku Gmin</t>
  </si>
  <si>
    <t>01. Skladki Euroregion</t>
  </si>
  <si>
    <t>środki przeznaczono na realizację zleconych zadań - przeprowadzenie narodowego spisu powszechnego ludności i mieszkań w 2011r.</t>
  </si>
  <si>
    <t>środki przeznaczone na realizację projektu dofinansowanego z PO Europejskiej współpracy Transgranicznej pn.: "Transgraniczny Punt Informacyjny w Euromieście Gubin- Guben"</t>
  </si>
  <si>
    <t>WB - środki przeznaczone na bieżące funkcjonowanie jednostek budżetowych - Przedszkole Miejskie Nr 1, Przedszkole Miejskie Nr 2 i Przedszkole Miejskie Nr 3</t>
  </si>
  <si>
    <t>WB - środki przeznaczone na bieżące funkcjonowanie jednostek budżetowych, tj. Szkoły Podstawowej Nr 1, Szkoły Podstawowej Nr 2 oraz Szkoły Podstawowej Nr 3 oraz na realizację przez Szkołę Podstawową Nr 1 projektu dofinansowanego z PO KL pn." Gra o przyszłość"</t>
  </si>
  <si>
    <t>środki przeznaczone na bieżące funkcjonowanie jednostek budżetowych, tj. Gimnazjum nr 1 i Gimnazjum Nr 2 oraz na realizowanego przez Gminazjum Nr 1 projektu dofinansowanego z PO Europejskiej Współpracy Transgranicznej pn. "Gra o zdrowie"</t>
  </si>
  <si>
    <t>środki przeznaczone na realizację Miejskiego Programu Przeciwdziałania Narkomanii, tj. zakup materiałów profilaktycznych o tematyce przeciwdziałania narkomanii, prowadzenie warsztatów dla dzieci i młodzieży oraz kuratorów i pracowników socjalnych w tematyce przeciwdziałania narkomanii i przemocy</t>
  </si>
  <si>
    <t xml:space="preserve">środki przeznaczone na "Gminy program zdrowotny" - profilaktyka przeciwładziałania rakowi piersi skierowany do mieszkanek Gubina urodzonych w latach 1962 - 1971, </t>
  </si>
  <si>
    <t xml:space="preserve">środki przeznaczone na wypłatę zasiłków rodzinnych, dodatków do zasiłków rodzinnych, zasiłków pielęgnacyjnych, jednorazowych zapomóg z tytułu urodzenia dziecka, zasiłków alimentacyjnych, świadczeń pielęgnacyjnych oraz na opłacenie składek na ubezpieczenie społeczne za osoby pobierające niektóre świadczenia rodzinne, a także na wydatki rzeczowe i osobowe Miejskiego Ośrodka Pomocy Społecznej w Gubinie </t>
  </si>
  <si>
    <t>środki przeznaczono na opłacanie składek na ubezpieczenie zdrowotne za osoby pobierające niektóre świadczenia z pomocy społecznej</t>
  </si>
  <si>
    <t xml:space="preserve">środki przeznaczono na wypłatę zasiłków stałych, zasiłków okresowych, zasiłków celowych z przeznaczeniem na m.in.. zakup opału, odzieży, żywności, przyborów szkolnych, opłatę za energię, gaz i czynsz </t>
  </si>
  <si>
    <t>środki przeznaczono na wypłatę dodatków mieszkaniowych  na podstawie wydanych decyzji</t>
  </si>
  <si>
    <t xml:space="preserve">środki przeznaczono na realizację zadania zleconego, tj. na wypłatę zasiłków celowych dla osób i rodzin poszkodowanych w wyniku powodzi </t>
  </si>
  <si>
    <t>środki przeznaczono na wydatki osobowe i rzeczowe związane z funkcjonowaniem Warsztatów Terapii Zajęciowej w Gubinie</t>
  </si>
  <si>
    <t>pomoc finansowa w formie dotacji celowej dla Powiatu Krośnieńskiego na dofinansowanie Warsztatów Terapii Zajęciowej</t>
  </si>
  <si>
    <t xml:space="preserve">środki przeznaczone na konserwację oświetlenia ulicznego, zakup energii elektrycznej, zakup lamp i oświetlenia, </t>
  </si>
  <si>
    <t xml:space="preserve">dotacja na bieżące funkcjonowanie Gubińskiego Domu Kultury </t>
  </si>
  <si>
    <t>dotacja na bieżące funkcjonowanie Miejskiej Biblioteki Publicznej</t>
  </si>
  <si>
    <t>środki przeznaczone na utrzymanie obiektów sportowych, na wydatki  związane z bieżącym funkcjonowaniem Miejskiego Ośrodka Sportu oraz na realizacje projektów dofinansowanych  z PO EWT pn.: "P-N turniej tenisowy w Euromieście Gubin-Guben" i "P-N liga wędkarska"</t>
  </si>
  <si>
    <t xml:space="preserve">środki przeznaczono na wydatki związane z oczyszczaniem miasta  w tym ręczne i mechaniczne oczyszczanie dróg, chodników, zbieranie odpadów oraz prowadzenie akcji zimowej - realizacja przez PUM Sp. zo.o. na podstawie  Zarządzenia Burmistrza Miasta Gubina nr 298/2010 z 28.12.2010r.;  ponadto wydatkowano środki na likwidację dzikich wysypisk, inne prace porządkowe na terenie miasta, przeprowadzenie akcji wyłapywanie bezpańskich psów i wywiezienia ich do schroniska  </t>
  </si>
  <si>
    <t>01. Projekt przekładek sieci kanalizacyjnej przy ul. II Armii Woj.Polskiego</t>
  </si>
  <si>
    <t>zadanie obejmuje wymianę okien w budynku LO wykonane przez firmę "Okpar" z siedzibą w Zielonej Górze</t>
  </si>
  <si>
    <t>WB - środki przeznaczone na bieżące funkcjonowanie Urzędu Miejskiego w Gubinie</t>
  </si>
  <si>
    <t>środki na bieżące remonty budynków komunalnych wykonywane przez Miejski Zakład Usług Komunalnych</t>
  </si>
  <si>
    <t>zadanie wykonała  Architektoniczno- Urbanistyczna Pracwnia Projektowa "ROMAX" z siedzibą w Gorzowie Wlkp.</t>
  </si>
  <si>
    <t>opłaty za umieszczenie urządzeń w pasie drogowym zgodnie z ustawą o drogach publicznych</t>
  </si>
  <si>
    <t>zadanie realizowane w ramach projektu "Zielona Ścieżka" - wydatek uznany jako niekwalifikowalny przy roliczeniu projektu ze środków unijnych</t>
  </si>
  <si>
    <t>Wynagrodzenia bezosobowe - Fogiel</t>
  </si>
  <si>
    <t>Rózne opłaty i składki</t>
  </si>
  <si>
    <t>3260</t>
  </si>
  <si>
    <t>Inne formy pomocy dla uczniów</t>
  </si>
  <si>
    <t>01. Inne formy pomocy - zasiłek powodziowy</t>
  </si>
  <si>
    <t>02. Inne formy pomocy - wyprawka szkolna</t>
  </si>
  <si>
    <t>90078</t>
  </si>
  <si>
    <t>4150</t>
  </si>
  <si>
    <t>Dopłaty w spółkach prawa handlowego</t>
  </si>
  <si>
    <t>4428</t>
  </si>
  <si>
    <t>4429</t>
  </si>
  <si>
    <t>4390</t>
  </si>
  <si>
    <t>04. Aktualizacja kosztorysu SP 2</t>
  </si>
  <si>
    <t>05. Aktualizacja kosztorysu SP 3</t>
  </si>
  <si>
    <t xml:space="preserve">PLAN I WYKONANIE WYDATKÓW BUDŻETU MIASTA ZA 2011 ROK </t>
  </si>
  <si>
    <t>01. Gra o przyszłość SP 1</t>
  </si>
  <si>
    <t>01. Aktualizacja kosztorysu PM 3</t>
  </si>
  <si>
    <t>05. Zakup usług - inne zadania</t>
  </si>
  <si>
    <t>Podróże słuzbowe zagraniczne</t>
  </si>
  <si>
    <t>Zakup usług - ekspertyzy, analizy, opinie</t>
  </si>
  <si>
    <t>środki przeznaczone na ubezpieczenie mienia komunalnego</t>
  </si>
  <si>
    <t>środki przeznaczono na realizację zadań zleconych - prowadzenie i aktualizacja stałego rejestru wyborców</t>
  </si>
  <si>
    <t>środki przeznaczone na wydatki bieżące dla Komisariatu Policji w Gubinie</t>
  </si>
  <si>
    <t>środki przeznaczone na spłatę odsetek od zaciągniętych kredytów oraz odsetek od obligacji wyemitowanych przez gminę</t>
  </si>
  <si>
    <t xml:space="preserve">WB - środki przeznaczone na bieżące funkcjonowanie jednostki budżetowej - Liceum Ogólnokształcące; </t>
  </si>
  <si>
    <t>środki przeznaczono na opłaty za oczyszczanie ścieków komunalnych na podstawie umowy z Przedsiębiorstwem Oczyszczania Ścieków Gubin - Guben Sp.zo.o na oczyszczanie ścieków komunalnych oraz Przedsiębiorstwem Usług Miejskich Sp.zo.o na dostarczanie ścieków do oczyszczalni</t>
  </si>
  <si>
    <t xml:space="preserve">zadanie obejmuje wykonanie matrycy do celów projektowych wykonane przez Firme Usługową "MAP-GEO" z siedziba w Gubinie oraz sporządzenie projektu sieci i instalacji elektrycznych i podziemnej linii kablowej </t>
  </si>
  <si>
    <t>środki na badania okresowe więźniów, wykonujących prace nieodpłatnie na rzecz miasta - umowa 1/2009 z 21.09.2009r.</t>
  </si>
  <si>
    <t xml:space="preserve">zadanie związane z utrzymaniem terenów zieleni miejskiej powierzone na podstawie zarządzenia  Burmistrza Miasta Gubina nr 304/2010 z dnia 31 grudnia 2010r. dla  Przedsiębiorstwa Usług Miejskich Sp.zo.o w Gubinie </t>
  </si>
  <si>
    <t>środki przeznaczono na ochronę targowisk, wynagrodzenie inkasenta pobierającego opłaty targowe, zakup energii elektrycznej, wody i odprowadzanie ścieków na targowiskach miejskich do 30 kwietnia br. Od maja zarządzanie targowiskiem miejskim zostało powierzone Miejskiemu Zakładowi Usług Komunalnych, którego równiez uchwałą Rady Miejskiej wyznaczono na inkasenta opłaty targowej</t>
  </si>
  <si>
    <t>środki przeznaczone na zwrot dla rolników podatku akcyzowego zawartego w cenie oleju napędowego wykorzystywanego do produkcji rolnej</t>
  </si>
  <si>
    <t>środki wydatkowano na dopłatę do komunikacji miejskiej, usługi świadczonej przez PKS Zielona Góra</t>
  </si>
  <si>
    <t xml:space="preserve">środki na bieżące remonty ulic i chodników oraz konserwację i naprawę znaków drogowych na gminnych drogach wykonane przez Miejski Zakład Usług Komunalnych </t>
  </si>
  <si>
    <t>06. Przebudowa drogi wewnętrznej - Ul. Słoneczna</t>
  </si>
  <si>
    <t>opłata roczna z tytułu użytkowania wieczystego gruntów na rzecz Skarbu Pństwa</t>
  </si>
  <si>
    <t>Dotacje celowe przekazane do samorządu województwa na inwestycje i zakupy inwestycyjne realizowane na podstawie porozumień (umów) między jst</t>
  </si>
  <si>
    <t>wykonany projekt stanowić będzie podstawę wystąpienia o środki unijne na termomodernizację budynku</t>
  </si>
  <si>
    <t>środki przeznaczono na wydatki osobowe i rzeczowe związane z funkcjonowaniem Miejskiego Ośrodka Pomocy Społecznej w Gubinie oraz działającego w jego strukturach Domu Dziennego Pobytu</t>
  </si>
  <si>
    <t xml:space="preserve">środki na utrzymanie terenów zieleni oraz na niwelacje terenów przeznaczonych do zagospodarowania zielenią </t>
  </si>
  <si>
    <t>I.1.2 Wydatki związane z realizacją ich statutowych zadań</t>
  </si>
  <si>
    <t>Wykonanie za                    2011</t>
  </si>
  <si>
    <t>6210</t>
  </si>
  <si>
    <t>4600</t>
  </si>
  <si>
    <t>Kary i odszkodowania wypłacane na rzecz osób prawnych i innych jednostek organizacyjnych</t>
  </si>
  <si>
    <t>Dotacje celowe z budżetu na finasowanie lub dofinansowanie kosztów realizacji inwestycji i zakupów inwestycyjnych samorządowych zakładów budżetowych</t>
  </si>
  <si>
    <t>Składki na ubezp społeczne</t>
  </si>
  <si>
    <t>75108</t>
  </si>
  <si>
    <t>Wybory do Sejmu i Senatu</t>
  </si>
  <si>
    <t>Rózne wydatki na rzecz osób fizycznych</t>
  </si>
  <si>
    <t>Składki na ubezpiezenie społeczne</t>
  </si>
  <si>
    <t>75807</t>
  </si>
  <si>
    <t>Część wyrównawcza subwencjo ogólnej dla gmin</t>
  </si>
  <si>
    <t>2940</t>
  </si>
  <si>
    <t>Zwrot do budżetu państwa nienależnie pobranej subwencji ogólnej za lata poprzednie</t>
  </si>
  <si>
    <t>4247</t>
  </si>
  <si>
    <t>4367</t>
  </si>
  <si>
    <t>4420</t>
  </si>
  <si>
    <t>wynagrodzenia bezosobowe</t>
  </si>
  <si>
    <t>UWAGI</t>
  </si>
  <si>
    <t>Dział</t>
  </si>
  <si>
    <t>Rozdział</t>
  </si>
  <si>
    <t>Paragraf</t>
  </si>
  <si>
    <t>Treść</t>
  </si>
  <si>
    <t>010</t>
  </si>
  <si>
    <t>Rolnictwo i łowiectwo</t>
  </si>
  <si>
    <t>01030</t>
  </si>
  <si>
    <t>Izby rolnicze</t>
  </si>
  <si>
    <t>Wpłaty gmin na rzecz izb  rolniczych  w wysokości  2% uzyskanych wpływów z podatku rolnego</t>
  </si>
  <si>
    <t>Transport i łączność</t>
  </si>
  <si>
    <t>Lokalny transport zbiorowy</t>
  </si>
  <si>
    <t>Zakup usług pozostałych</t>
  </si>
  <si>
    <t>Drogi publiczne gminne</t>
  </si>
  <si>
    <t>Wynagrodzenia bezosobowe</t>
  </si>
  <si>
    <t>Zakup materiałów i wyposażenia</t>
  </si>
  <si>
    <t>Zakup usług remontowych</t>
  </si>
  <si>
    <t>Opłaty na rzecz budźetów jst.</t>
  </si>
  <si>
    <t>Wydatki inwestycyjne jednostek budżetowych</t>
  </si>
  <si>
    <t>obligacje</t>
  </si>
  <si>
    <t>UE</t>
  </si>
  <si>
    <t>Gospodarka mieszkaniowa</t>
  </si>
  <si>
    <t>Gospodarka gruntami i nieruchomościami</t>
  </si>
  <si>
    <t>Różne opłaty i składki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</si>
  <si>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</si>
  <si>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</si>
  <si>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</si>
  <si>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</si>
  <si>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</si>
  <si>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</si>
  <si>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</si>
  <si>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</si>
  <si>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</si>
  <si>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</si>
  <si>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</si>
  <si>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01. Diety radnych</t>
  </si>
  <si>
    <t>03. Gubińska Nagroda Kulturalna</t>
  </si>
  <si>
    <t>04. Gubinska Nagroda Edukacyjna</t>
  </si>
  <si>
    <t>Podróże służbowe krajowe</t>
  </si>
  <si>
    <t>Podróże służbowe zagraniczne</t>
  </si>
  <si>
    <t>Urzędy gmin (miast i miast na prawach powiatu)</t>
  </si>
  <si>
    <t>Wydatki osobowe niezaliczone do wynagrodzeń</t>
  </si>
  <si>
    <t>Dodatkowe wynagrodzenie roczne</t>
  </si>
  <si>
    <t>Wpłaty na PFRON</t>
  </si>
  <si>
    <t>Zakup usług zdrowotnych</t>
  </si>
  <si>
    <t>Zakup usług dostępu do sieci internet</t>
  </si>
  <si>
    <t>Odpisy na zakładowy fundusz świadczeń socjalnych</t>
  </si>
  <si>
    <t>Koszty postępowania sądowego i prokuratorskiego</t>
  </si>
  <si>
    <t>Szkolenia pracowników niebędących członkami korpusu słuzby cywilnej</t>
  </si>
  <si>
    <t>Wydatki na zakupy inwestycyjne jednostek budżetowych</t>
  </si>
  <si>
    <t>Promocja Jednostek Samorządu Terytorialnego</t>
  </si>
  <si>
    <t>Pozostała działalność</t>
  </si>
  <si>
    <t>Urzędy naczelnych organów władzy państwowej, kontroli i ochrony prawa oraz sądownictwa</t>
  </si>
  <si>
    <t>Urzędy naczelnych organów władzy państwowej, kontroli i ochrony prawa</t>
  </si>
  <si>
    <t>Straż Miejska</t>
  </si>
  <si>
    <t>Wydatki osobowe niezaliczane do wynagrodzeń</t>
  </si>
  <si>
    <t>Podróże słuzbowe krajowe</t>
  </si>
  <si>
    <t>Zadania ratownictwa górskiego i wodnego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</si>
  <si>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</si>
  <si>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</si>
  <si>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</si>
  <si>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Wypłaty z tytułu gwarancji i poręczeń</t>
  </si>
  <si>
    <t>01. Poręczenie Spółdzielnia Mieszkaniowa</t>
  </si>
  <si>
    <t>02. Poręczenie GDK</t>
  </si>
  <si>
    <t>Różne rozliczenia</t>
  </si>
  <si>
    <t>Rezerwy ogólne i celowe</t>
  </si>
  <si>
    <t>Rezerwy</t>
  </si>
  <si>
    <t>01.Ogólna</t>
  </si>
  <si>
    <t>02.Celowa na zarządzanie kryzysowe</t>
  </si>
  <si>
    <t>Oświata i wychowanie</t>
  </si>
  <si>
    <t>Szkoły podstawowe</t>
  </si>
  <si>
    <t>01. Szkoła Podstawowa nr 1</t>
  </si>
  <si>
    <t>02. Szkoła Podstawowa nr 2</t>
  </si>
  <si>
    <t>03. Szkoła Podstawowa nr 3</t>
  </si>
  <si>
    <t>Przedszkola</t>
  </si>
  <si>
    <t>01. Przedszkole nr 1</t>
  </si>
  <si>
    <t>02. Przedszkole nr 2</t>
  </si>
  <si>
    <t>03. Przedszkole nr 3</t>
  </si>
  <si>
    <t>Gimnazja</t>
  </si>
  <si>
    <t>01. Gimnazjum nr 1</t>
  </si>
  <si>
    <t>02. Gimnazjum nr 2</t>
  </si>
  <si>
    <t>Dowożenie uczniów do szkół</t>
  </si>
  <si>
    <t>Licea ogólnokształcące</t>
  </si>
  <si>
    <t>Ochrona zdrowia</t>
  </si>
  <si>
    <t>Zwalczanie narkomanii</t>
  </si>
  <si>
    <t>Przeciwdziałanie alkoholizmowi</t>
  </si>
  <si>
    <t>środki wydatkowano na realizację projektu dofinansowanego z programu EFS pn."40 000 na plusie - wsparcie dla osób zamierzających rozpocząć działalność gospodarczą" - projekt realizowany był w latach 2009 - 2011</t>
  </si>
  <si>
    <t>środki planowane były na nieprzewidziane remonty dróg gminnych</t>
  </si>
  <si>
    <t>środki wydatkowane zostały m.in..na dostawę ziemi w związku z uzupełnieniem ubytków popowodziowych wzdłuż ścieżki rowerowej, na likwidację wylewki betonowej na parkingu przy ul.Zwycięstwa, przegląd placów zabaw</t>
  </si>
  <si>
    <t>zadanie zlecono firmie RAL Projektowanie - Konsulting z siedzibą w Zielonej Górze - realizacja zadania została przesunieta do realizacji na 2012 rok</t>
  </si>
  <si>
    <t>w ramach zadania wykonano kopię mapy do celów projektowych fragmentu ul. Legnickiej w Gubinie (wykonawca PB DiM S.C z siedzibą w Zielonej Górze)</t>
  </si>
  <si>
    <t xml:space="preserve">zadanie wykonał Zakład Ogólnobudowlany Żary Sp.zo.o. z siedzibą w Żarach </t>
  </si>
  <si>
    <t xml:space="preserve">zadanie wykonało Biuro Usług Drogowych z siedzibą w Krośnie Odrzańskim </t>
  </si>
  <si>
    <t>zadanie wykonała firma "GAUZA" BUDOWA, REMONTY MOSTÓW z siedzibą w Zielonej Górze</t>
  </si>
  <si>
    <t>zadanie wykonało Biuro Usług Drogowych z siedzibą w Krośnie Odrz.</t>
  </si>
  <si>
    <t>zadanie wykonała firma PATRINIC ze Szczecina; monitoring wykonano w Parku Waszkiewicza, Egzotarium i Amfitearze</t>
  </si>
  <si>
    <t>01. Zielona ścieżka Gubin-Guben - modernizacja amfiteatru, dokumentacja projektowa</t>
  </si>
  <si>
    <t>02. Zielona Ścieżka Gubin-Guben - modernizacja skweru z fontanną ul. Piastowska, dokumentacja projektowa</t>
  </si>
  <si>
    <t>03. Zielona ścieżka Gubin-Guben - modernizacja Placu Chrobrego, dokumentacja projektowa</t>
  </si>
  <si>
    <t>04. Zielona ścieżka Gubin-Guben - modernizacja Parku Mickiewicza, dokumentacja projektowa</t>
  </si>
  <si>
    <t>05. Zielona ścieżka Gubin-Guben - modernizacja Parku Waszkiewicza, dokumentacja projektowa</t>
  </si>
  <si>
    <t>06.Zielona ścieżka Gubin-Guben - modernizacja Egzotarium</t>
  </si>
  <si>
    <t>realizacja poszczególnych etapów projeku dofinsowanego ze środków UE została zlecona Zakładowi Ogólnobudowlanemu Żary Sp z.o.o z siedzibą w Żarach w drodze przetargu nieograniczonego; całe zadanie w ramch projektu "Zielona Ścieżka"  realizowane było w latach 2009 - 2011</t>
  </si>
  <si>
    <t>Dotacje celowe z budżetu na finasowanie kosztów realizacji inwestycji i zakupów inwestycyjnych samorządowych zakładów budżetowych</t>
  </si>
  <si>
    <t xml:space="preserve">dotacja przekazana dla Miejskiego Zakładu Usług Komunalnych na zakup walca </t>
  </si>
  <si>
    <t>odszkodowanie dla Wojskowej Agencji Mieszkaniowej za niedostarczenie lokali socjalnych oraz pomieszczeń tymczasowych dla osób wobec których zostały orzeczone wyroki eksmisyjne</t>
  </si>
  <si>
    <t>zadanie zrealizowane przez Przedsiębiorstwo Inżynieryjno-Budowlane MILBUD Sp.zo.o. z Zielonej Góry</t>
  </si>
  <si>
    <t>dotacja przekazana dla Miejskiego Zakładu Usług Komunalnych na remont budynku przy ul. Chopina</t>
  </si>
  <si>
    <t>01. Remont budynku na ul. Chopina</t>
  </si>
  <si>
    <t>wynagrodzenie za wykonanie miejscowego planu zagospodarowania przestrzennego południowo-zachodniej części Starego Miasta - II i III etap</t>
  </si>
  <si>
    <t>02. Stowarzyszenie Krosnieńsko-Gubińska Grupa Rybacka</t>
  </si>
  <si>
    <t xml:space="preserve">zadanie wykonał Zakład Instalacji Sanitarnych HYDROTECH z siedzibą w Zielonej Górze </t>
  </si>
  <si>
    <t>03. Zakup kserokopiarki</t>
  </si>
  <si>
    <t>środki przekazano do Urzędu Marszłkowskiego na realizację projektu "Lubuski e-Urząd"; umowa zawarta na lata 2011 - 2012</t>
  </si>
  <si>
    <t>02. P-N korowód jubileuszowy w Euromieście Gubin-Guben</t>
  </si>
  <si>
    <t>03. P-N korowód jubileuszowy w Euromieście Gubin-Guben - 10 %</t>
  </si>
  <si>
    <t>04. P-N korowód jubileuszowy w Euromieście Gubin-Guben - 5 %</t>
  </si>
  <si>
    <t>środki przeznaczone na dofinansowanie działalności różnych organizacji i stowarzyszeń działających na terenie miasta oraz kosztów organizacji różnych imprez sportowych, kulturalnych odbywających się na terenie Gubina</t>
  </si>
  <si>
    <t>środki przeznaczono na realizacje zadań zleconych - przygotowaniem i przeprowadzeniem wyborów do Sejmu RP i Senatu RP</t>
  </si>
  <si>
    <t>środki przeznaczono na realizacje zadań zleconych - przygotowaniem i przeprowadzeniem uzupełniających wyborów do Rady Miejskiej w Gubinie</t>
  </si>
  <si>
    <t xml:space="preserve">środki przeznaczone na realizację zadań zleconych - przygotowanie i przeprowadzenie szkolenia z zakresu spraw obronnych </t>
  </si>
  <si>
    <t>zadanie zrealizowane prze WOPR Zarząd Okręgowy Zielona Góra</t>
  </si>
  <si>
    <t>WB - środki przeznaczone na bieżące funkcjonowanie Straży Miejskiej w Gubinie</t>
  </si>
  <si>
    <t>zakup wyposażenia szatni straży miejskiej, która uległa zniszczeniu podczas powodzi w 2010 roku</t>
  </si>
  <si>
    <t>decyzja Ministra Finansów nr ST3/4826/10-116/BMQ/11/1238</t>
  </si>
  <si>
    <t>zadanie zrealizowane przez Zakład Instalacji Sanitarnych HYDROTECH  oraz Pracownię Usług Projektowych "ArchiREK"</t>
  </si>
  <si>
    <t xml:space="preserve">zadanie obejmuje wykonanie placów zabaw w dwóch przedszkolach miejskich - wykonawca: firma PROSYMPATYK z siedzibą we Wrocławiu </t>
  </si>
  <si>
    <t>zakup tablicy interaktywnej, zmywarki i kopiarki przez GimnazjumNr 2</t>
  </si>
  <si>
    <t>środki przeznaczone na refundację kosztów dowozu dzieci niepełnosprawnych do specjalistycznych ośrodków kształcenia oraz uczniów realizujących obowiązek nauki do 18 roku życia</t>
  </si>
  <si>
    <t>środki wydatkowano m.in.. na zaprojektowanie i wykonanie kalendarza, na opłatę abonamentu SISMS, na utrzymanie domeny gubin.pl, na wykonanie albumu "Oblicza mojej Ziemi", na wykonanie odznak-herbu miasta Gubina, na publikacje w gazetach, podjęcie delegacji miast partnerskich</t>
  </si>
  <si>
    <t xml:space="preserve">zadanie wykonane przez Zakład Instalacji  Sanitarnych HYDROTECH z siedzibą w Zielonej Górze </t>
  </si>
  <si>
    <t>zadanie zrealizowane przez GSA "LUBSZA"</t>
  </si>
  <si>
    <t>zadanie zrealizowane przez Parafialny Zespół "Caritas" przy parafii pw. Świetej Trójcy</t>
  </si>
  <si>
    <t>zadanie zrealizowane przez Zboru "Betlejem"</t>
  </si>
  <si>
    <t>zadanie zrealizowane przez Parafialny Zespół "Caritas" przy parafii pw. Matki Boskiej Fatimskiej</t>
  </si>
  <si>
    <t>zadanie zrealizowne przez Fundację "Wspólny Dom"</t>
  </si>
  <si>
    <t>03. Pozostałe wynagrodzenia</t>
  </si>
  <si>
    <t xml:space="preserve">WB - środki przeznaczone na realizację Miejskiego Programu Profilaktyki i Przeciwdziałania Problemom Alkoholowym, tj. koszty funkcjonowania biura pełnomocnika ds.uzależnień, świetlicy opiekuńczo-wywowawczej, zatrudnienie terapeutów uzależnienia i współuzależnienia, terapie uzależnionych i współuzależnionych, opinie lekarza biegłego, koszty funkcjonowania komisji  ds. rozwiązywania problemów alkoholowych </t>
  </si>
  <si>
    <t>zakup komutera oraz kserokopiarki</t>
  </si>
  <si>
    <t>środki przeznaczono na wypłatę zasiłków stałych dla 80 osób</t>
  </si>
  <si>
    <t>01. Zadanie własne - budżet wojewody</t>
  </si>
  <si>
    <t>02. Zadanie własne - budżet gminy</t>
  </si>
  <si>
    <t>środki przeznaczono na finansowanie usług opiekuńczych i specjalistycznych usług opiekuńczych dla 81 osób straszych, samotnych, z ograniczoną sprawnością ruchową</t>
  </si>
  <si>
    <t>zadanie zrealizowane przez Polski Komitet Pomocy Społecznej Lubuski Zarząd Wojewódzki z Zielonej Góry</t>
  </si>
  <si>
    <t>środki przeznaczone na dopłaty do pobytu w Domach Pomocy Społecznej dla 7 osób skierowanych ze względu na wiek i stan zdrowia</t>
  </si>
  <si>
    <t>środki przeznaczone na zasiłki celowe związane z dożywianiem w ramach Programu Wieloletniego "Pomoc państwa w zakresie dożywiania"</t>
  </si>
  <si>
    <t>środki przeznaczono na dożywianie dzieci w przedszkolach, uczniów w szkołach oraz dla osób dorosłych w ramach Programu Wieloletniego "Pomoc państwa w zakresie dożywiania"</t>
  </si>
  <si>
    <t>03. Świadczenie pielęgnacyjne - budżet państwa</t>
  </si>
  <si>
    <t>01.Utworzenie lub doposażenie punktów przygotowania lub wydawania posiłków - budżet wojewody</t>
  </si>
  <si>
    <t>02.Utworzenie lub doposażenie punktów przygotowania lub wydawania posiłków - budżet gminy</t>
  </si>
  <si>
    <r>
      <t xml:space="preserve">środki przeznaczone na realizację projektu dofinansowanego z Eurpejskiego Funduszu Społecznego pn.: "Aktywne wsparcie - rozwój i upowszechnianie aktywnej integracji przez MOPS w Gubinie" </t>
    </r>
    <r>
      <rPr>
        <i/>
        <sz val="8"/>
        <rFont val="Times New Roman"/>
        <family val="1"/>
      </rPr>
      <t>(realizacja projektu rozpoczęła się w 2011 roku a zakończy się w 2013 roku - wydatki w 2011r. wykonane zostały w wysokości 122 561,14 zł)</t>
    </r>
    <r>
      <rPr>
        <sz val="8"/>
        <rFont val="Times New Roman"/>
        <family val="1"/>
      </rPr>
      <t xml:space="preserve"> oraz projektu dofinansowanego z PO Polska - Saksonia pn.: "Sami sobie"</t>
    </r>
  </si>
  <si>
    <r>
      <t>środki przeznaczone na promocję miasta oraz na realizację projektów dofinanowanych z PO Europejskiej Współpracy Transgranicznej, tj. "Medialne Euromiasto Gubin-Guben"; "P-N korowód jubileuszowy w Euromieście Gubin-Guben"; "Kościół Farny - Serce Euromiasta" oraz "Transgraniczne Centrum Marketingu". (</t>
    </r>
    <r>
      <rPr>
        <i/>
        <sz val="8"/>
        <rFont val="Times New Roman"/>
        <family val="1"/>
      </rPr>
      <t>Realizacja projekt "Transgraniczne Centrum Marketingu" rozpoczęła się od października 2011 roku i trwać będzie do września 2014 roku - wydatki w 2011 r.zostały wykonane w wysokości 8 000 zł)</t>
    </r>
  </si>
  <si>
    <t>środki przeznaczono na pomoc materialną dla ok.300 uczniów z rodzin gdzie dochód na osobę nie przekracza 351 zł m-cznie</t>
  </si>
  <si>
    <t>zadanie obejmuje wykonanie projektu w zakresie zmiany posadowienia konstrukcji jezdni, z uwzględnieniem sposobu stabilizacji wykopów przy budowie sieci wodno-kanalizacyjnej z dostosowaniem do warunków gruntowych. Zadanie zrealizował zachodnie Centrum Konsultingowe "EURO INVEST"Sp.zo.o. z siedzibą w Gorzowie Wlkp.</t>
  </si>
  <si>
    <r>
      <t xml:space="preserve">zadanie obejmuje wykonanie 6 otworów wraz z opisem gruntów oraz 3 badań zagęszczenia gruntów pod rurociąg kanalizacyjny. Zadanie zrealizowała Prcownia Projektowa "GEOEKO" z siedziba w Drzonkowie". </t>
    </r>
    <r>
      <rPr>
        <i/>
        <sz val="8"/>
        <rFont val="Times New Roman"/>
        <family val="1"/>
      </rPr>
      <t>Nieższe wykonanie w stosunku do planu jest wynikiem naliczenia kar za nieterminowe wykonanie opracownia.</t>
    </r>
  </si>
  <si>
    <t xml:space="preserve">środki przeznaczono na objęcie kolejnych udziałów  w Spółce  "Zakład Zagospodarowania Odpadów" w Żarach </t>
  </si>
  <si>
    <t xml:space="preserve">środki na zakup opraw oświetleniowych, iluminacji świątecznych i innych urządzeń związanych z oświetleniem drogowym </t>
  </si>
  <si>
    <t xml:space="preserve"> zadanie zrealizowała firma "INPACO"  z siedzibą w Koszalinie</t>
  </si>
  <si>
    <t>zadanie zrealizowane przez Stowarzyszenia Przyjaciół Ziemi Gubińskiej</t>
  </si>
  <si>
    <t>dotacja udzielona dla firmy "Produkcjia Konstrukcji Metalowych Export-Import" w Gubinie</t>
  </si>
  <si>
    <t xml:space="preserve">dotacja udzielona dla Państwowej Szkoły Muzycznej I-go stopnia im.Kazimierza Serockiego w Gubinie </t>
  </si>
  <si>
    <t>środki zaplanowano m.in..na  konkurs architektoniczny, którego realizacja została przesunięta na 2012 rok ze względu na przedłużającą się procedurę zatwierdzania zmian w projekcie przez Instytucje Zarządzającą</t>
  </si>
  <si>
    <t xml:space="preserve"> zadanie realizuje Przedsiębiorstwo Inżynieryjno-Budowlane Milbud Sp.zo.o., częściowa realizacja projektu została przesunięta do realizacji na 2012r.  ze względu na przedłużającą się procedurę zatwierdzania zmian w projekcie przez Instytucje Zarządzającą</t>
  </si>
  <si>
    <t>zadanie zrealizowała firma AKSON ELEKTRO P.Z. z siedzibą w Zielonej Górze</t>
  </si>
  <si>
    <t>zadania zrealizowane przez MLKS "CARINA"</t>
  </si>
  <si>
    <t>zadanie zrealizowane przez MLKS "VOLLEY"</t>
  </si>
  <si>
    <t>zadanie zrealizowane przez GMTS "SPARTA"</t>
  </si>
  <si>
    <t>zadanie zrealizowane przez Ludowy Lekkoatletyczny Klub Sportowy</t>
  </si>
  <si>
    <t>zadanie zrealizowany przez MKS "AQUATIC"</t>
  </si>
  <si>
    <r>
      <t>środki przeznaczone na realizację projektu dofinansowanego z PO EWT pn.: "Renowacja Wieży Kościoła Farnego w Euromieście Gubin Guben" (</t>
    </r>
    <r>
      <rPr>
        <i/>
        <sz val="8"/>
        <rFont val="Times New Roman"/>
        <family val="1"/>
      </rPr>
      <t>realizacja projektu rozpoczęła się w maju 2010 roku natomiast zakonczenie planuje się na czerwiec 2013r.)-  stopień realizacji patrz tabela nr 5</t>
    </r>
  </si>
  <si>
    <r>
      <t xml:space="preserve">zadanie realizowane przez Konsorcjum: Lider-Przedsiębiorstwo Remontowo-Budowlane "Kabet" z siedzibą w Zielonej Górze i  Partner - Przedsiębiorstwo Drogowe KONTRAKT" Sp.zo.o w Krośnie Odrz.. </t>
    </r>
    <r>
      <rPr>
        <i/>
        <sz val="8"/>
        <rFont val="Times New Roman"/>
        <family val="1"/>
      </rPr>
      <t>Częściowa realizacja projektu została przesunięta na rok 2012r. z uwagi na przedłużającą się procedurę zatwierdzania zmian w projekcie przez Instytucję Zarządzającą.- stopień realizacji patrz tabela nr 5</t>
    </r>
  </si>
  <si>
    <r>
      <t xml:space="preserve">zadanie realizowane przez Konsorcjum: Lider-Przedsiębiorstwo Remontowo-Budowlane "Kabet" z siedzibą w Zielonej Górze i  Partner - Przedsiębiorstwo Drogowe KONTRAKT" Sp.zo.o w Krośnie Odrz.. </t>
    </r>
    <r>
      <rPr>
        <i/>
        <sz val="8"/>
        <rFont val="Times New Roman"/>
        <family val="1"/>
      </rPr>
      <t>Częściowa realizacja projektu została przesunięta na rok 2012r. z uwagi na przedłużającą się procedurę zatwierdzania zmian w projekcie przez Instytucję Zarządzającą - stopień realizacji patrz tabela nr 5</t>
    </r>
  </si>
  <si>
    <r>
      <t xml:space="preserve">zadanie realizowane przez Konsorcjum: Lider-Przedsiębiorstwo Remontowo-Budowlane "Kabet" z siedzibą w Zielonej Górze i  Partner - Przedsiębiorstwo Drogowe KONTRAKT" Sp.zo.o w Krośnie Odrz.. </t>
    </r>
    <r>
      <rPr>
        <i/>
        <sz val="8"/>
        <rFont val="Times New Roman"/>
        <family val="1"/>
      </rPr>
      <t>Częściowa realizacja projektu została przesunięta na rok 2012r. z uwagi na przedłużającą się procedurę zatwierdzania zmian w projekcie przez Instytucję Zarządzającą- stopień realizacji patrz tabela nr 5</t>
    </r>
  </si>
  <si>
    <t xml:space="preserve">niskie wykonanie wydatków związane jest z brakiem wniosków o pomoc zdrowotna dla nauczycieli </t>
  </si>
  <si>
    <t>Tabela Nr 3</t>
  </si>
  <si>
    <t>środki przeznaczone na dopłatę dla PUM w związku z realizacja zadania dofinansowanego z LUW pn."Odmulanie i naprawa sieci kanalizacyjnej"</t>
  </si>
  <si>
    <t xml:space="preserve">zadanie zrealizowane przez Konsorcjum : Lider - Zakład Ogólnobudowlany Żary Sp.zo.o z siedzibą w Żarach, Partner: Zakład ogólnobudowlany "HYDROBIEL" z siedzibą w Żarach wyłonionego w drodze przetargu nieograniczonego. Inwestycja w części dofinansowana z LUW w ramach Programu Wieloletniego pn."Narodowy Program Przebudowy Dróg Lokalnych 2008 - 2011" </t>
  </si>
  <si>
    <t>środki przeznaczone na sporządzenie dokumentacji prawnej niezbędnej do zbywania nieruchomości, w tym: podziały geodezyjne nieruchomości, operaty szacunkowe, koszty urządzania ksiąg wieczystych</t>
  </si>
  <si>
    <t>środki wydatkowano na działania związane z promocją miasta, m.in. na zakup albumu "Gubin minionych lat 1945 - 1976 w fotografii"</t>
  </si>
  <si>
    <t>zadanie zrealizowane przez WOPR</t>
  </si>
  <si>
    <t>środki przeznaczono na realizacje zadań wynikających z ogłoszenia alarmu przeciwpowodziowego</t>
  </si>
  <si>
    <t>środki przeznaczono na  zagospodarowanie terenu wraz z dostawą i montażem elementów zabawowych na place zabaw przy szkołach podstawowych w ramach programu "Radosna Szkoła" - wykonawca: firma "Inter - Flora"  Sp.zo.o z siedzibą we Wrocławiu</t>
  </si>
  <si>
    <t>środki planowane były w oparciu o listę przedstawioną przez OHP uczniów realizujących obowiązek nauki jednak nie wszyscy uprawnieni skorzystali z refundacji</t>
  </si>
  <si>
    <t>03. Ubezpieczenie zdrowotne od zasiłków stałych - budżet gminy</t>
  </si>
  <si>
    <t>03. Zadanie 1: Aktywna integracja</t>
  </si>
  <si>
    <t>środki przeznaczono na likwidację dzikich wysypisk oraz na wyłapywanie i umieszczanie w schroniskach bezdomnych psów</t>
  </si>
  <si>
    <t xml:space="preserve">zadanie dotyczące nasadzeń po powodzi roślin na wyspie zostało zrealizowane przez firmę "Ogród" ze Skwierzyny </t>
  </si>
  <si>
    <t>ubezpieczenie więźniów wynikające z umowy  1/2009 z 21.09.2009r. zostało uregulowane w ramach rozdziału 75023</t>
  </si>
  <si>
    <t xml:space="preserve">zadanie zrealizowała Pracownia Projektowa "ELYAR DESING" z siedzibę w Gubinie </t>
  </si>
  <si>
    <t xml:space="preserve"> zadanie zrealizowało Biuro Architektoniczno - Budowlane PRO-ARCH Sp.zo.o. z siedzibą w Czechowicach-Dziedzicach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</si>
</sst>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0.00"/>
    <numFmt numFmtId="165" formatCode="???,??0.00"/>
    <numFmt numFmtId="166" formatCode="??,??0.00"/>
    <numFmt numFmtId="167" formatCode="?,??0.00"/>
    <numFmt numFmtId="168" formatCode="???"/>
    <numFmt numFmtId="169" formatCode="?,???,??0.00"/>
    <numFmt numFmtId="170" formatCode="?????"/>
    <numFmt numFmtId="171" formatCode="????"/>
    <numFmt numFmtId="172" formatCode="??,???,??0.00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_ ;\-#,##0\ "/>
    <numFmt numFmtId="176" formatCode="#,##0.00_ ;\-#,##0.00\ "/>
    <numFmt numFmtId="177" formatCode="#,##0.00;[Red]#,##0.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43" fontId="4" fillId="0" borderId="0" xfId="42" applyFont="1" applyAlignment="1">
      <alignment/>
    </xf>
    <xf numFmtId="43" fontId="4" fillId="0" borderId="0" xfId="42" applyFont="1" applyAlignment="1">
      <alignment horizontal="left"/>
    </xf>
    <xf numFmtId="43" fontId="5" fillId="0" borderId="0" xfId="42" applyFont="1" applyAlignment="1">
      <alignment/>
    </xf>
    <xf numFmtId="43" fontId="4" fillId="0" borderId="0" xfId="42" applyFont="1" applyFill="1" applyAlignment="1">
      <alignment/>
    </xf>
    <xf numFmtId="43" fontId="6" fillId="0" borderId="10" xfId="42" applyFont="1" applyBorder="1" applyAlignment="1">
      <alignment horizontal="center" vertical="center" wrapText="1"/>
    </xf>
    <xf numFmtId="175" fontId="8" fillId="0" borderId="0" xfId="42" applyNumberFormat="1" applyFont="1" applyAlignment="1">
      <alignment/>
    </xf>
    <xf numFmtId="43" fontId="8" fillId="0" borderId="0" xfId="42" applyFont="1" applyAlignment="1">
      <alignment/>
    </xf>
    <xf numFmtId="49" fontId="4" fillId="32" borderId="11" xfId="42" applyNumberFormat="1" applyFont="1" applyFill="1" applyBorder="1" applyAlignment="1">
      <alignment horizontal="left"/>
    </xf>
    <xf numFmtId="43" fontId="4" fillId="32" borderId="12" xfId="42" applyFont="1" applyFill="1" applyBorder="1" applyAlignment="1">
      <alignment horizontal="center"/>
    </xf>
    <xf numFmtId="43" fontId="4" fillId="32" borderId="12" xfId="42" applyFont="1" applyFill="1" applyBorder="1" applyAlignment="1">
      <alignment/>
    </xf>
    <xf numFmtId="175" fontId="4" fillId="0" borderId="0" xfId="42" applyNumberFormat="1" applyFont="1" applyAlignment="1">
      <alignment/>
    </xf>
    <xf numFmtId="49" fontId="4" fillId="0" borderId="13" xfId="42" applyNumberFormat="1" applyFont="1" applyBorder="1" applyAlignment="1">
      <alignment/>
    </xf>
    <xf numFmtId="49" fontId="4" fillId="33" borderId="14" xfId="42" applyNumberFormat="1" applyFont="1" applyFill="1" applyBorder="1" applyAlignment="1">
      <alignment horizontal="left"/>
    </xf>
    <xf numFmtId="43" fontId="4" fillId="33" borderId="12" xfId="42" applyFont="1" applyFill="1" applyBorder="1" applyAlignment="1">
      <alignment horizontal="center"/>
    </xf>
    <xf numFmtId="43" fontId="4" fillId="33" borderId="12" xfId="42" applyFont="1" applyFill="1" applyBorder="1" applyAlignment="1">
      <alignment/>
    </xf>
    <xf numFmtId="49" fontId="4" fillId="0" borderId="13" xfId="42" applyNumberFormat="1" applyFont="1" applyBorder="1" applyAlignment="1">
      <alignment horizontal="left"/>
    </xf>
    <xf numFmtId="43" fontId="4" fillId="0" borderId="12" xfId="42" applyFont="1" applyBorder="1" applyAlignment="1">
      <alignment horizontal="center" vertical="top"/>
    </xf>
    <xf numFmtId="43" fontId="4" fillId="0" borderId="12" xfId="42" applyFont="1" applyBorder="1" applyAlignment="1">
      <alignment/>
    </xf>
    <xf numFmtId="49" fontId="4" fillId="33" borderId="15" xfId="42" applyNumberFormat="1" applyFont="1" applyFill="1" applyBorder="1" applyAlignment="1">
      <alignment horizontal="left"/>
    </xf>
    <xf numFmtId="49" fontId="4" fillId="0" borderId="16" xfId="42" applyNumberFormat="1" applyFont="1" applyBorder="1" applyAlignment="1">
      <alignment horizontal="left"/>
    </xf>
    <xf numFmtId="43" fontId="4" fillId="0" borderId="12" xfId="42" applyFont="1" applyBorder="1" applyAlignment="1">
      <alignment horizontal="center"/>
    </xf>
    <xf numFmtId="49" fontId="4" fillId="32" borderId="17" xfId="42" applyNumberFormat="1" applyFont="1" applyFill="1" applyBorder="1" applyAlignment="1">
      <alignment horizontal="left"/>
    </xf>
    <xf numFmtId="49" fontId="4" fillId="32" borderId="0" xfId="42" applyNumberFormat="1" applyFont="1" applyFill="1" applyBorder="1" applyAlignment="1">
      <alignment horizontal="left"/>
    </xf>
    <xf numFmtId="49" fontId="4" fillId="0" borderId="12" xfId="42" applyNumberFormat="1" applyFont="1" applyBorder="1" applyAlignment="1">
      <alignment horizontal="left"/>
    </xf>
    <xf numFmtId="49" fontId="4" fillId="0" borderId="13" xfId="42" applyNumberFormat="1" applyFont="1" applyFill="1" applyBorder="1" applyAlignment="1">
      <alignment/>
    </xf>
    <xf numFmtId="49" fontId="4" fillId="33" borderId="0" xfId="42" applyNumberFormat="1" applyFont="1" applyFill="1" applyBorder="1" applyAlignment="1">
      <alignment horizontal="left"/>
    </xf>
    <xf numFmtId="43" fontId="4" fillId="0" borderId="10" xfId="42" applyFont="1" applyBorder="1" applyAlignment="1">
      <alignment vertical="center" wrapText="1"/>
    </xf>
    <xf numFmtId="49" fontId="4" fillId="0" borderId="12" xfId="42" applyNumberFormat="1" applyFont="1" applyFill="1" applyBorder="1" applyAlignment="1">
      <alignment horizontal="left"/>
    </xf>
    <xf numFmtId="43" fontId="4" fillId="0" borderId="12" xfId="42" applyFont="1" applyFill="1" applyBorder="1" applyAlignment="1">
      <alignment horizontal="center"/>
    </xf>
    <xf numFmtId="49" fontId="4" fillId="33" borderId="17" xfId="42" applyNumberFormat="1" applyFont="1" applyFill="1" applyBorder="1" applyAlignment="1">
      <alignment horizontal="left"/>
    </xf>
    <xf numFmtId="175" fontId="4" fillId="0" borderId="0" xfId="42" applyNumberFormat="1" applyFont="1" applyFill="1" applyAlignment="1">
      <alignment/>
    </xf>
    <xf numFmtId="49" fontId="4" fillId="0" borderId="17" xfId="42" applyNumberFormat="1" applyFont="1" applyFill="1" applyBorder="1" applyAlignment="1">
      <alignment horizontal="left"/>
    </xf>
    <xf numFmtId="49" fontId="4" fillId="0" borderId="16" xfId="42" applyNumberFormat="1" applyFont="1" applyFill="1" applyBorder="1" applyAlignment="1">
      <alignment horizontal="left"/>
    </xf>
    <xf numFmtId="49" fontId="4" fillId="0" borderId="18" xfId="42" applyNumberFormat="1" applyFont="1" applyBorder="1" applyAlignment="1">
      <alignment horizontal="center"/>
    </xf>
    <xf numFmtId="49" fontId="4" fillId="0" borderId="12" xfId="42" applyNumberFormat="1" applyFont="1" applyBorder="1" applyAlignment="1">
      <alignment horizontal="left" vertical="top"/>
    </xf>
    <xf numFmtId="49" fontId="4" fillId="33" borderId="19" xfId="42" applyNumberFormat="1" applyFont="1" applyFill="1" applyBorder="1" applyAlignment="1">
      <alignment horizontal="left"/>
    </xf>
    <xf numFmtId="49" fontId="4" fillId="0" borderId="20" xfId="42" applyNumberFormat="1" applyFont="1" applyBorder="1" applyAlignment="1">
      <alignment horizontal="center" vertical="top"/>
    </xf>
    <xf numFmtId="49" fontId="4" fillId="0" borderId="18" xfId="42" applyNumberFormat="1" applyFont="1" applyBorder="1" applyAlignment="1">
      <alignment horizontal="center" vertical="top"/>
    </xf>
    <xf numFmtId="49" fontId="4" fillId="0" borderId="20" xfId="42" applyNumberFormat="1" applyFont="1" applyBorder="1" applyAlignment="1">
      <alignment horizontal="left" vertical="top"/>
    </xf>
    <xf numFmtId="49" fontId="4" fillId="0" borderId="16" xfId="42" applyNumberFormat="1" applyFont="1" applyBorder="1" applyAlignment="1">
      <alignment/>
    </xf>
    <xf numFmtId="49" fontId="4" fillId="33" borderId="12" xfId="42" applyNumberFormat="1" applyFont="1" applyFill="1" applyBorder="1" applyAlignment="1">
      <alignment horizontal="left"/>
    </xf>
    <xf numFmtId="49" fontId="4" fillId="33" borderId="12" xfId="42" applyNumberFormat="1" applyFont="1" applyFill="1" applyBorder="1" applyAlignment="1">
      <alignment horizontal="left" vertical="top"/>
    </xf>
    <xf numFmtId="49" fontId="4" fillId="33" borderId="21" xfId="42" applyNumberFormat="1" applyFont="1" applyFill="1" applyBorder="1" applyAlignment="1">
      <alignment horizontal="left"/>
    </xf>
    <xf numFmtId="49" fontId="5" fillId="32" borderId="22" xfId="42" applyNumberFormat="1" applyFont="1" applyFill="1" applyBorder="1" applyAlignment="1">
      <alignment horizontal="left" vertical="top"/>
    </xf>
    <xf numFmtId="49" fontId="5" fillId="32" borderId="22" xfId="42" applyNumberFormat="1" applyFont="1" applyFill="1" applyBorder="1" applyAlignment="1">
      <alignment horizontal="left"/>
    </xf>
    <xf numFmtId="49" fontId="5" fillId="32" borderId="0" xfId="42" applyNumberFormat="1" applyFont="1" applyFill="1" applyBorder="1" applyAlignment="1">
      <alignment horizontal="left"/>
    </xf>
    <xf numFmtId="43" fontId="5" fillId="32" borderId="12" xfId="42" applyFont="1" applyFill="1" applyBorder="1" applyAlignment="1">
      <alignment horizontal="center"/>
    </xf>
    <xf numFmtId="175" fontId="5" fillId="0" borderId="0" xfId="42" applyNumberFormat="1" applyFont="1" applyAlignment="1">
      <alignment/>
    </xf>
    <xf numFmtId="49" fontId="4" fillId="33" borderId="23" xfId="42" applyNumberFormat="1" applyFont="1" applyFill="1" applyBorder="1" applyAlignment="1">
      <alignment horizontal="left" vertical="top"/>
    </xf>
    <xf numFmtId="49" fontId="4" fillId="33" borderId="24" xfId="42" applyNumberFormat="1" applyFont="1" applyFill="1" applyBorder="1" applyAlignment="1">
      <alignment horizontal="left"/>
    </xf>
    <xf numFmtId="49" fontId="4" fillId="33" borderId="25" xfId="42" applyNumberFormat="1" applyFont="1" applyFill="1" applyBorder="1" applyAlignment="1">
      <alignment horizontal="left" vertical="top"/>
    </xf>
    <xf numFmtId="49" fontId="4" fillId="33" borderId="26" xfId="42" applyNumberFormat="1" applyFont="1" applyFill="1" applyBorder="1" applyAlignment="1">
      <alignment horizontal="left"/>
    </xf>
    <xf numFmtId="43" fontId="5" fillId="32" borderId="27" xfId="42" applyFont="1" applyFill="1" applyBorder="1" applyAlignment="1">
      <alignment horizontal="left"/>
    </xf>
    <xf numFmtId="43" fontId="4" fillId="0" borderId="16" xfId="42" applyFont="1" applyBorder="1" applyAlignment="1">
      <alignment/>
    </xf>
    <xf numFmtId="43" fontId="4" fillId="0" borderId="13" xfId="42" applyFont="1" applyBorder="1" applyAlignment="1">
      <alignment/>
    </xf>
    <xf numFmtId="43" fontId="4" fillId="0" borderId="16" xfId="42" applyFont="1" applyBorder="1" applyAlignment="1">
      <alignment horizontal="left"/>
    </xf>
    <xf numFmtId="49" fontId="4" fillId="0" borderId="12" xfId="42" applyNumberFormat="1" applyFont="1" applyBorder="1" applyAlignment="1">
      <alignment horizontal="left" vertical="center"/>
    </xf>
    <xf numFmtId="49" fontId="4" fillId="0" borderId="0" xfId="42" applyNumberFormat="1" applyFont="1" applyBorder="1" applyAlignment="1">
      <alignment horizontal="left" vertical="center"/>
    </xf>
    <xf numFmtId="43" fontId="4" fillId="33" borderId="26" xfId="42" applyFont="1" applyFill="1" applyBorder="1" applyAlignment="1">
      <alignment horizontal="left"/>
    </xf>
    <xf numFmtId="43" fontId="4" fillId="0" borderId="13" xfId="42" applyFont="1" applyBorder="1" applyAlignment="1">
      <alignment horizontal="left"/>
    </xf>
    <xf numFmtId="43" fontId="4" fillId="0" borderId="16" xfId="42" applyFont="1" applyFill="1" applyBorder="1" applyAlignment="1">
      <alignment horizontal="left"/>
    </xf>
    <xf numFmtId="43" fontId="4" fillId="0" borderId="13" xfId="42" applyFont="1" applyFill="1" applyBorder="1" applyAlignment="1">
      <alignment/>
    </xf>
    <xf numFmtId="43" fontId="4" fillId="0" borderId="12" xfId="42" applyFont="1" applyBorder="1" applyAlignment="1">
      <alignment horizontal="left"/>
    </xf>
    <xf numFmtId="43" fontId="4" fillId="0" borderId="28" xfId="42" applyFont="1" applyBorder="1" applyAlignment="1">
      <alignment/>
    </xf>
    <xf numFmtId="175" fontId="4" fillId="0" borderId="0" xfId="42" applyNumberFormat="1" applyFont="1" applyBorder="1" applyAlignment="1">
      <alignment/>
    </xf>
    <xf numFmtId="43" fontId="4" fillId="0" borderId="0" xfId="42" applyFont="1" applyBorder="1" applyAlignment="1">
      <alignment/>
    </xf>
    <xf numFmtId="17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vertical="center"/>
    </xf>
    <xf numFmtId="43" fontId="4" fillId="0" borderId="29" xfId="42" applyFont="1" applyBorder="1" applyAlignment="1">
      <alignment vertical="center"/>
    </xf>
    <xf numFmtId="43" fontId="4" fillId="0" borderId="0" xfId="42" applyFont="1" applyBorder="1" applyAlignment="1">
      <alignment horizontal="left"/>
    </xf>
    <xf numFmtId="43" fontId="9" fillId="0" borderId="0" xfId="42" applyFont="1" applyAlignment="1">
      <alignment horizontal="left"/>
    </xf>
    <xf numFmtId="49" fontId="5" fillId="32" borderId="19" xfId="42" applyNumberFormat="1" applyFont="1" applyFill="1" applyBorder="1" applyAlignment="1">
      <alignment horizontal="left" vertical="top"/>
    </xf>
    <xf numFmtId="49" fontId="5" fillId="32" borderId="17" xfId="42" applyNumberFormat="1" applyFont="1" applyFill="1" applyBorder="1" applyAlignment="1">
      <alignment horizontal="left"/>
    </xf>
    <xf numFmtId="49" fontId="5" fillId="32" borderId="12" xfId="42" applyNumberFormat="1" applyFont="1" applyFill="1" applyBorder="1" applyAlignment="1">
      <alignment horizontal="left"/>
    </xf>
    <xf numFmtId="175" fontId="5" fillId="0" borderId="0" xfId="42" applyNumberFormat="1" applyFont="1" applyFill="1" applyAlignment="1">
      <alignment/>
    </xf>
    <xf numFmtId="43" fontId="5" fillId="0" borderId="0" xfId="42" applyFont="1" applyFill="1" applyAlignment="1">
      <alignment/>
    </xf>
    <xf numFmtId="49" fontId="4" fillId="33" borderId="26" xfId="42" applyNumberFormat="1" applyFont="1" applyFill="1" applyBorder="1" applyAlignment="1">
      <alignment horizontal="left" vertical="top"/>
    </xf>
    <xf numFmtId="49" fontId="5" fillId="32" borderId="19" xfId="42" applyNumberFormat="1" applyFont="1" applyFill="1" applyBorder="1" applyAlignment="1">
      <alignment horizontal="left"/>
    </xf>
    <xf numFmtId="49" fontId="5" fillId="32" borderId="21" xfId="42" applyNumberFormat="1" applyFont="1" applyFill="1" applyBorder="1" applyAlignment="1">
      <alignment horizontal="left"/>
    </xf>
    <xf numFmtId="49" fontId="4" fillId="33" borderId="30" xfId="42" applyNumberFormat="1" applyFont="1" applyFill="1" applyBorder="1" applyAlignment="1">
      <alignment horizontal="left"/>
    </xf>
    <xf numFmtId="43" fontId="4" fillId="32" borderId="17" xfId="42" applyFont="1" applyFill="1" applyBorder="1" applyAlignment="1">
      <alignment horizontal="left"/>
    </xf>
    <xf numFmtId="49" fontId="4" fillId="0" borderId="18" xfId="42" applyNumberFormat="1" applyFont="1" applyBorder="1" applyAlignment="1">
      <alignment horizontal="left"/>
    </xf>
    <xf numFmtId="49" fontId="4" fillId="0" borderId="31" xfId="42" applyNumberFormat="1" applyFont="1" applyBorder="1" applyAlignment="1">
      <alignment horizontal="left"/>
    </xf>
    <xf numFmtId="49" fontId="4" fillId="33" borderId="12" xfId="42" applyNumberFormat="1" applyFont="1" applyFill="1" applyBorder="1" applyAlignment="1">
      <alignment horizontal="center"/>
    </xf>
    <xf numFmtId="43" fontId="4" fillId="33" borderId="20" xfId="42" applyFont="1" applyFill="1" applyBorder="1" applyAlignment="1">
      <alignment horizontal="center"/>
    </xf>
    <xf numFmtId="49" fontId="4" fillId="0" borderId="20" xfId="42" applyNumberFormat="1" applyFont="1" applyFill="1" applyBorder="1" applyAlignment="1">
      <alignment horizontal="left"/>
    </xf>
    <xf numFmtId="49" fontId="4" fillId="0" borderId="31" xfId="42" applyNumberFormat="1" applyFont="1" applyFill="1" applyBorder="1" applyAlignment="1">
      <alignment horizontal="left"/>
    </xf>
    <xf numFmtId="43" fontId="4" fillId="0" borderId="12" xfId="42" applyFont="1" applyFill="1" applyBorder="1" applyAlignment="1">
      <alignment horizontal="center" vertical="top"/>
    </xf>
    <xf numFmtId="43" fontId="4" fillId="0" borderId="18" xfId="42" applyFont="1" applyFill="1" applyBorder="1" applyAlignment="1">
      <alignment horizontal="center" vertical="top"/>
    </xf>
    <xf numFmtId="171" fontId="4" fillId="0" borderId="20" xfId="42" applyNumberFormat="1" applyFont="1" applyBorder="1" applyAlignment="1">
      <alignment horizontal="left" vertical="top"/>
    </xf>
    <xf numFmtId="43" fontId="4" fillId="0" borderId="32" xfId="42" applyFont="1" applyBorder="1" applyAlignment="1">
      <alignment horizontal="left" vertical="top"/>
    </xf>
    <xf numFmtId="169" fontId="4" fillId="0" borderId="33" xfId="42" applyNumberFormat="1" applyFont="1" applyBorder="1" applyAlignment="1">
      <alignment horizontal="right" vertical="top"/>
    </xf>
    <xf numFmtId="164" fontId="4" fillId="0" borderId="33" xfId="42" applyNumberFormat="1" applyFont="1" applyBorder="1" applyAlignment="1">
      <alignment horizontal="right" vertical="top"/>
    </xf>
    <xf numFmtId="164" fontId="4" fillId="0" borderId="17" xfId="42" applyNumberFormat="1" applyFont="1" applyBorder="1" applyAlignment="1">
      <alignment horizontal="right" vertical="top"/>
    </xf>
    <xf numFmtId="43" fontId="4" fillId="0" borderId="32" xfId="42" applyFont="1" applyFill="1" applyBorder="1" applyAlignment="1">
      <alignment horizontal="left" vertical="top"/>
    </xf>
    <xf numFmtId="169" fontId="4" fillId="0" borderId="19" xfId="42" applyNumberFormat="1" applyFont="1" applyFill="1" applyBorder="1" applyAlignment="1">
      <alignment horizontal="right" vertical="top"/>
    </xf>
    <xf numFmtId="164" fontId="4" fillId="0" borderId="33" xfId="42" applyNumberFormat="1" applyFont="1" applyFill="1" applyBorder="1" applyAlignment="1">
      <alignment horizontal="right" vertical="top"/>
    </xf>
    <xf numFmtId="43" fontId="4" fillId="0" borderId="10" xfId="42" applyFont="1" applyBorder="1" applyAlignment="1">
      <alignment horizontal="left" vertical="top"/>
    </xf>
    <xf numFmtId="43" fontId="4" fillId="0" borderId="10" xfId="42" applyFont="1" applyFill="1" applyBorder="1" applyAlignment="1">
      <alignment horizontal="left" vertical="top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left" vertical="top" wrapText="1"/>
    </xf>
    <xf numFmtId="43" fontId="4" fillId="0" borderId="32" xfId="42" applyFont="1" applyBorder="1" applyAlignment="1">
      <alignment horizontal="left" vertical="top" wrapText="1"/>
    </xf>
    <xf numFmtId="43" fontId="4" fillId="0" borderId="10" xfId="42" applyFont="1" applyFill="1" applyBorder="1" applyAlignment="1">
      <alignment horizontal="left" vertical="top" wrapText="1"/>
    </xf>
    <xf numFmtId="169" fontId="4" fillId="0" borderId="19" xfId="42" applyNumberFormat="1" applyFont="1" applyBorder="1" applyAlignment="1">
      <alignment horizontal="right" vertical="top"/>
    </xf>
    <xf numFmtId="43" fontId="4" fillId="33" borderId="0" xfId="42" applyFont="1" applyFill="1" applyBorder="1" applyAlignment="1">
      <alignment horizontal="left"/>
    </xf>
    <xf numFmtId="43" fontId="4" fillId="33" borderId="15" xfId="42" applyFont="1" applyFill="1" applyBorder="1" applyAlignment="1">
      <alignment horizontal="left"/>
    </xf>
    <xf numFmtId="49" fontId="4" fillId="32" borderId="34" xfId="42" applyNumberFormat="1" applyFont="1" applyFill="1" applyBorder="1" applyAlignment="1">
      <alignment horizontal="left"/>
    </xf>
    <xf numFmtId="49" fontId="6" fillId="0" borderId="12" xfId="42" applyNumberFormat="1" applyFont="1" applyBorder="1" applyAlignment="1">
      <alignment horizontal="center" vertical="center"/>
    </xf>
    <xf numFmtId="49" fontId="6" fillId="0" borderId="35" xfId="42" applyNumberFormat="1" applyFont="1" applyBorder="1" applyAlignment="1">
      <alignment horizontal="center" vertical="center"/>
    </xf>
    <xf numFmtId="49" fontId="7" fillId="0" borderId="36" xfId="42" applyNumberFormat="1" applyFont="1" applyBorder="1" applyAlignment="1">
      <alignment horizontal="center" vertical="center"/>
    </xf>
    <xf numFmtId="49" fontId="7" fillId="0" borderId="37" xfId="42" applyNumberFormat="1" applyFont="1" applyBorder="1" applyAlignment="1">
      <alignment horizontal="center" vertical="center"/>
    </xf>
    <xf numFmtId="43" fontId="5" fillId="32" borderId="19" xfId="42" applyFont="1" applyFill="1" applyBorder="1" applyAlignment="1">
      <alignment horizontal="left" vertical="top"/>
    </xf>
    <xf numFmtId="4" fontId="5" fillId="32" borderId="19" xfId="42" applyNumberFormat="1" applyFont="1" applyFill="1" applyBorder="1" applyAlignment="1">
      <alignment horizontal="right" vertical="top"/>
    </xf>
    <xf numFmtId="164" fontId="5" fillId="32" borderId="33" xfId="42" applyNumberFormat="1" applyFont="1" applyFill="1" applyBorder="1" applyAlignment="1">
      <alignment horizontal="right" vertical="top"/>
    </xf>
    <xf numFmtId="164" fontId="4" fillId="32" borderId="17" xfId="42" applyNumberFormat="1" applyFont="1" applyFill="1" applyBorder="1" applyAlignment="1">
      <alignment horizontal="right" vertical="top"/>
    </xf>
    <xf numFmtId="49" fontId="4" fillId="33" borderId="11" xfId="42" applyNumberFormat="1" applyFont="1" applyFill="1" applyBorder="1" applyAlignment="1">
      <alignment horizontal="left" vertical="top"/>
    </xf>
    <xf numFmtId="43" fontId="4" fillId="33" borderId="19" xfId="42" applyFont="1" applyFill="1" applyBorder="1" applyAlignment="1">
      <alignment horizontal="left" vertical="top"/>
    </xf>
    <xf numFmtId="2" fontId="4" fillId="33" borderId="19" xfId="42" applyNumberFormat="1" applyFont="1" applyFill="1" applyBorder="1" applyAlignment="1">
      <alignment horizontal="right" vertical="top"/>
    </xf>
    <xf numFmtId="164" fontId="4" fillId="33" borderId="33" xfId="42" applyNumberFormat="1" applyFont="1" applyFill="1" applyBorder="1" applyAlignment="1">
      <alignment horizontal="right" vertical="top"/>
    </xf>
    <xf numFmtId="164" fontId="4" fillId="33" borderId="17" xfId="42" applyNumberFormat="1" applyFont="1" applyFill="1" applyBorder="1" applyAlignment="1">
      <alignment horizontal="right" vertical="top"/>
    </xf>
    <xf numFmtId="49" fontId="4" fillId="0" borderId="15" xfId="42" applyNumberFormat="1" applyFont="1" applyBorder="1" applyAlignment="1">
      <alignment horizontal="left" vertical="top"/>
    </xf>
    <xf numFmtId="43" fontId="4" fillId="0" borderId="33" xfId="42" applyFont="1" applyBorder="1" applyAlignment="1">
      <alignment horizontal="left" vertical="top" wrapText="1"/>
    </xf>
    <xf numFmtId="4" fontId="4" fillId="33" borderId="19" xfId="42" applyNumberFormat="1" applyFont="1" applyFill="1" applyBorder="1" applyAlignment="1">
      <alignment horizontal="right" vertical="top"/>
    </xf>
    <xf numFmtId="4" fontId="4" fillId="33" borderId="33" xfId="42" applyNumberFormat="1" applyFont="1" applyFill="1" applyBorder="1" applyAlignment="1">
      <alignment horizontal="right" vertical="top"/>
    </xf>
    <xf numFmtId="4" fontId="4" fillId="0" borderId="33" xfId="42" applyNumberFormat="1" applyFont="1" applyBorder="1" applyAlignment="1">
      <alignment horizontal="right" vertical="top"/>
    </xf>
    <xf numFmtId="43" fontId="5" fillId="32" borderId="33" xfId="42" applyFont="1" applyFill="1" applyBorder="1" applyAlignment="1">
      <alignment horizontal="left" vertical="top"/>
    </xf>
    <xf numFmtId="165" fontId="5" fillId="32" borderId="33" xfId="42" applyNumberFormat="1" applyFont="1" applyFill="1" applyBorder="1" applyAlignment="1">
      <alignment horizontal="right" vertical="top"/>
    </xf>
    <xf numFmtId="165" fontId="4" fillId="33" borderId="19" xfId="42" applyNumberFormat="1" applyFont="1" applyFill="1" applyBorder="1" applyAlignment="1">
      <alignment horizontal="right" vertical="top"/>
    </xf>
    <xf numFmtId="165" fontId="4" fillId="33" borderId="33" xfId="42" applyNumberFormat="1" applyFont="1" applyFill="1" applyBorder="1" applyAlignment="1">
      <alignment horizontal="right" vertical="top"/>
    </xf>
    <xf numFmtId="0" fontId="4" fillId="0" borderId="33" xfId="42" applyNumberFormat="1" applyFont="1" applyBorder="1" applyAlignment="1">
      <alignment horizontal="left" vertical="top" wrapText="1"/>
    </xf>
    <xf numFmtId="165" fontId="4" fillId="0" borderId="33" xfId="42" applyNumberFormat="1" applyFont="1" applyBorder="1" applyAlignment="1">
      <alignment horizontal="right" vertical="top"/>
    </xf>
    <xf numFmtId="49" fontId="4" fillId="0" borderId="10" xfId="42" applyNumberFormat="1" applyFont="1" applyBorder="1" applyAlignment="1">
      <alignment horizontal="left" vertical="top"/>
    </xf>
    <xf numFmtId="49" fontId="4" fillId="0" borderId="35" xfId="42" applyNumberFormat="1" applyFont="1" applyBorder="1" applyAlignment="1">
      <alignment horizontal="left" vertical="top"/>
    </xf>
    <xf numFmtId="49" fontId="4" fillId="0" borderId="0" xfId="42" applyNumberFormat="1" applyFont="1" applyBorder="1" applyAlignment="1">
      <alignment horizontal="left" vertical="top"/>
    </xf>
    <xf numFmtId="49" fontId="4" fillId="0" borderId="12" xfId="42" applyNumberFormat="1" applyFont="1" applyBorder="1" applyAlignment="1">
      <alignment horizontal="center" vertical="top"/>
    </xf>
    <xf numFmtId="167" fontId="4" fillId="0" borderId="19" xfId="42" applyNumberFormat="1" applyFont="1" applyBorder="1" applyAlignment="1">
      <alignment horizontal="right" vertical="top"/>
    </xf>
    <xf numFmtId="166" fontId="4" fillId="0" borderId="33" xfId="42" applyNumberFormat="1" applyFont="1" applyBorder="1" applyAlignment="1">
      <alignment horizontal="right" vertical="top"/>
    </xf>
    <xf numFmtId="166" fontId="5" fillId="32" borderId="33" xfId="42" applyNumberFormat="1" applyFont="1" applyFill="1" applyBorder="1" applyAlignment="1">
      <alignment horizontal="right" vertical="top"/>
    </xf>
    <xf numFmtId="166" fontId="4" fillId="33" borderId="19" xfId="42" applyNumberFormat="1" applyFont="1" applyFill="1" applyBorder="1" applyAlignment="1">
      <alignment horizontal="right" vertical="top"/>
    </xf>
    <xf numFmtId="49" fontId="4" fillId="0" borderId="16" xfId="42" applyNumberFormat="1" applyFont="1" applyFill="1" applyBorder="1" applyAlignment="1">
      <alignment horizontal="left" vertical="top"/>
    </xf>
    <xf numFmtId="166" fontId="4" fillId="0" borderId="19" xfId="42" applyNumberFormat="1" applyFont="1" applyFill="1" applyBorder="1" applyAlignment="1">
      <alignment horizontal="right" vertical="top"/>
    </xf>
    <xf numFmtId="167" fontId="4" fillId="0" borderId="33" xfId="42" applyNumberFormat="1" applyFont="1" applyBorder="1" applyAlignment="1">
      <alignment horizontal="right" vertical="top"/>
    </xf>
    <xf numFmtId="49" fontId="5" fillId="0" borderId="13" xfId="42" applyNumberFormat="1" applyFont="1" applyFill="1" applyBorder="1" applyAlignment="1">
      <alignment horizontal="left" vertical="top"/>
    </xf>
    <xf numFmtId="43" fontId="4" fillId="33" borderId="33" xfId="42" applyFont="1" applyFill="1" applyBorder="1" applyAlignment="1">
      <alignment horizontal="left" vertical="top"/>
    </xf>
    <xf numFmtId="165" fontId="4" fillId="0" borderId="33" xfId="42" applyNumberFormat="1" applyFont="1" applyFill="1" applyBorder="1" applyAlignment="1">
      <alignment horizontal="right" vertical="top"/>
    </xf>
    <xf numFmtId="165" fontId="4" fillId="0" borderId="19" xfId="42" applyNumberFormat="1" applyFont="1" applyBorder="1" applyAlignment="1">
      <alignment horizontal="right" vertical="top"/>
    </xf>
    <xf numFmtId="167" fontId="4" fillId="33" borderId="19" xfId="42" applyNumberFormat="1" applyFont="1" applyFill="1" applyBorder="1" applyAlignment="1">
      <alignment horizontal="right" vertical="top"/>
    </xf>
    <xf numFmtId="164" fontId="4" fillId="0" borderId="33" xfId="42" applyNumberFormat="1" applyFont="1" applyBorder="1" applyAlignment="1">
      <alignment horizontal="right" vertical="top" wrapText="1"/>
    </xf>
    <xf numFmtId="43" fontId="4" fillId="0" borderId="12" xfId="42" applyFont="1" applyBorder="1" applyAlignment="1">
      <alignment horizontal="left" vertical="top" wrapText="1"/>
    </xf>
    <xf numFmtId="43" fontId="4" fillId="33" borderId="0" xfId="42" applyFont="1" applyFill="1" applyBorder="1" applyAlignment="1">
      <alignment horizontal="left" vertical="top" wrapText="1"/>
    </xf>
    <xf numFmtId="164" fontId="4" fillId="33" borderId="33" xfId="42" applyNumberFormat="1" applyFont="1" applyFill="1" applyBorder="1" applyAlignment="1">
      <alignment horizontal="right" vertical="top" wrapText="1"/>
    </xf>
    <xf numFmtId="43" fontId="5" fillId="32" borderId="33" xfId="42" applyFont="1" applyFill="1" applyBorder="1" applyAlignment="1">
      <alignment horizontal="left" vertical="top" wrapText="1"/>
    </xf>
    <xf numFmtId="43" fontId="4" fillId="33" borderId="33" xfId="42" applyFont="1" applyFill="1" applyBorder="1" applyAlignment="1">
      <alignment horizontal="left" vertical="top" wrapText="1"/>
    </xf>
    <xf numFmtId="166" fontId="4" fillId="33" borderId="33" xfId="42" applyNumberFormat="1" applyFont="1" applyFill="1" applyBorder="1" applyAlignment="1">
      <alignment horizontal="right" vertical="top"/>
    </xf>
    <xf numFmtId="43" fontId="4" fillId="33" borderId="10" xfId="42" applyFont="1" applyFill="1" applyBorder="1" applyAlignment="1">
      <alignment horizontal="left" vertical="top" wrapText="1"/>
    </xf>
    <xf numFmtId="43" fontId="4" fillId="33" borderId="10" xfId="42" applyFont="1" applyFill="1" applyBorder="1" applyAlignment="1">
      <alignment horizontal="left" vertical="top"/>
    </xf>
    <xf numFmtId="167" fontId="4" fillId="33" borderId="33" xfId="42" applyNumberFormat="1" applyFont="1" applyFill="1" applyBorder="1" applyAlignment="1">
      <alignment horizontal="right" vertical="top"/>
    </xf>
    <xf numFmtId="43" fontId="4" fillId="0" borderId="26" xfId="42" applyFont="1" applyBorder="1" applyAlignment="1">
      <alignment vertical="center" wrapText="1"/>
    </xf>
    <xf numFmtId="43" fontId="4" fillId="0" borderId="26" xfId="42" applyFont="1" applyBorder="1" applyAlignment="1">
      <alignment horizontal="left" vertical="top"/>
    </xf>
    <xf numFmtId="43" fontId="5" fillId="32" borderId="10" xfId="42" applyFont="1" applyFill="1" applyBorder="1" applyAlignment="1">
      <alignment horizontal="left" vertical="top"/>
    </xf>
    <xf numFmtId="166" fontId="4" fillId="0" borderId="33" xfId="42" applyNumberFormat="1" applyFont="1" applyFill="1" applyBorder="1" applyAlignment="1">
      <alignment horizontal="right" vertical="top"/>
    </xf>
    <xf numFmtId="168" fontId="5" fillId="32" borderId="19" xfId="42" applyNumberFormat="1" applyFont="1" applyFill="1" applyBorder="1" applyAlignment="1">
      <alignment horizontal="left" vertical="top"/>
    </xf>
    <xf numFmtId="169" fontId="5" fillId="32" borderId="33" xfId="42" applyNumberFormat="1" applyFont="1" applyFill="1" applyBorder="1" applyAlignment="1">
      <alignment horizontal="right" vertical="top"/>
    </xf>
    <xf numFmtId="170" fontId="4" fillId="33" borderId="11" xfId="42" applyNumberFormat="1" applyFont="1" applyFill="1" applyBorder="1" applyAlignment="1">
      <alignment horizontal="left" vertical="top"/>
    </xf>
    <xf numFmtId="169" fontId="4" fillId="33" borderId="19" xfId="42" applyNumberFormat="1" applyFont="1" applyFill="1" applyBorder="1" applyAlignment="1">
      <alignment horizontal="right" vertical="top"/>
    </xf>
    <xf numFmtId="171" fontId="4" fillId="0" borderId="12" xfId="42" applyNumberFormat="1" applyFont="1" applyBorder="1" applyAlignment="1">
      <alignment horizontal="left" vertical="top"/>
    </xf>
    <xf numFmtId="169" fontId="4" fillId="0" borderId="33" xfId="42" applyNumberFormat="1" applyFont="1" applyFill="1" applyBorder="1" applyAlignment="1">
      <alignment horizontal="right" vertical="top"/>
    </xf>
    <xf numFmtId="43" fontId="4" fillId="0" borderId="12" xfId="42" applyFont="1" applyBorder="1" applyAlignment="1">
      <alignment horizontal="left" vertical="top"/>
    </xf>
    <xf numFmtId="43" fontId="4" fillId="0" borderId="35" xfId="42" applyFont="1" applyBorder="1" applyAlignment="1">
      <alignment horizontal="left" vertical="top"/>
    </xf>
    <xf numFmtId="166" fontId="4" fillId="0" borderId="19" xfId="42" applyNumberFormat="1" applyFont="1" applyBorder="1" applyAlignment="1">
      <alignment horizontal="right" vertical="top"/>
    </xf>
    <xf numFmtId="43" fontId="4" fillId="33" borderId="32" xfId="42" applyFont="1" applyFill="1" applyBorder="1" applyAlignment="1">
      <alignment horizontal="left" vertical="top" wrapText="1"/>
    </xf>
    <xf numFmtId="169" fontId="5" fillId="32" borderId="19" xfId="42" applyNumberFormat="1" applyFont="1" applyFill="1" applyBorder="1" applyAlignment="1">
      <alignment horizontal="right" vertical="top"/>
    </xf>
    <xf numFmtId="43" fontId="4" fillId="33" borderId="19" xfId="42" applyFont="1" applyFill="1" applyBorder="1" applyAlignment="1">
      <alignment horizontal="left" vertical="top" wrapText="1"/>
    </xf>
    <xf numFmtId="49" fontId="4" fillId="0" borderId="18" xfId="42" applyNumberFormat="1" applyFont="1" applyBorder="1" applyAlignment="1">
      <alignment horizontal="left" vertical="top"/>
    </xf>
    <xf numFmtId="169" fontId="4" fillId="33" borderId="33" xfId="42" applyNumberFormat="1" applyFont="1" applyFill="1" applyBorder="1" applyAlignment="1">
      <alignment horizontal="right" vertical="top"/>
    </xf>
    <xf numFmtId="49" fontId="4" fillId="0" borderId="20" xfId="42" applyNumberFormat="1" applyFont="1" applyFill="1" applyBorder="1" applyAlignment="1">
      <alignment horizontal="left" vertical="top"/>
    </xf>
    <xf numFmtId="169" fontId="4" fillId="0" borderId="12" xfId="42" applyNumberFormat="1" applyFont="1" applyFill="1" applyBorder="1" applyAlignment="1">
      <alignment horizontal="right" vertical="top"/>
    </xf>
    <xf numFmtId="164" fontId="4" fillId="0" borderId="12" xfId="42" applyNumberFormat="1" applyFont="1" applyFill="1" applyBorder="1" applyAlignment="1">
      <alignment horizontal="right" vertical="top"/>
    </xf>
    <xf numFmtId="43" fontId="4" fillId="0" borderId="21" xfId="42" applyFont="1" applyBorder="1" applyAlignment="1">
      <alignment horizontal="left" vertical="top"/>
    </xf>
    <xf numFmtId="167" fontId="4" fillId="0" borderId="13" xfId="42" applyNumberFormat="1" applyFont="1" applyBorder="1" applyAlignment="1">
      <alignment horizontal="right" vertical="top"/>
    </xf>
    <xf numFmtId="164" fontId="4" fillId="0" borderId="13" xfId="42" applyNumberFormat="1" applyFont="1" applyBorder="1" applyAlignment="1">
      <alignment horizontal="right" vertical="top"/>
    </xf>
    <xf numFmtId="49" fontId="4" fillId="33" borderId="37" xfId="42" applyNumberFormat="1" applyFont="1" applyFill="1" applyBorder="1" applyAlignment="1">
      <alignment horizontal="left" vertical="top"/>
    </xf>
    <xf numFmtId="169" fontId="4" fillId="0" borderId="13" xfId="42" applyNumberFormat="1" applyFont="1" applyBorder="1" applyAlignment="1">
      <alignment horizontal="right" vertical="top"/>
    </xf>
    <xf numFmtId="164" fontId="4" fillId="0" borderId="19" xfId="42" applyNumberFormat="1" applyFont="1" applyBorder="1" applyAlignment="1">
      <alignment horizontal="right" vertical="top"/>
    </xf>
    <xf numFmtId="43" fontId="4" fillId="33" borderId="32" xfId="42" applyFont="1" applyFill="1" applyBorder="1" applyAlignment="1">
      <alignment horizontal="left" vertical="top"/>
    </xf>
    <xf numFmtId="49" fontId="4" fillId="0" borderId="13" xfId="42" applyNumberFormat="1" applyFont="1" applyFill="1" applyBorder="1" applyAlignment="1">
      <alignment horizontal="left" vertical="top"/>
    </xf>
    <xf numFmtId="49" fontId="4" fillId="33" borderId="0" xfId="42" applyNumberFormat="1" applyFont="1" applyFill="1" applyBorder="1" applyAlignment="1">
      <alignment horizontal="left" vertical="top"/>
    </xf>
    <xf numFmtId="49" fontId="4" fillId="0" borderId="12" xfId="42" applyNumberFormat="1" applyFont="1" applyFill="1" applyBorder="1" applyAlignment="1">
      <alignment horizontal="left" vertical="top"/>
    </xf>
    <xf numFmtId="43" fontId="4" fillId="0" borderId="12" xfId="42" applyFont="1" applyFill="1" applyBorder="1" applyAlignment="1">
      <alignment horizontal="left" vertical="top" wrapText="1"/>
    </xf>
    <xf numFmtId="167" fontId="4" fillId="0" borderId="12" xfId="42" applyNumberFormat="1" applyFont="1" applyFill="1" applyBorder="1" applyAlignment="1">
      <alignment horizontal="right" vertical="top"/>
    </xf>
    <xf numFmtId="164" fontId="4" fillId="0" borderId="12" xfId="42" applyNumberFormat="1" applyFont="1" applyBorder="1" applyAlignment="1">
      <alignment horizontal="right" vertical="top"/>
    </xf>
    <xf numFmtId="49" fontId="4" fillId="0" borderId="18" xfId="42" applyNumberFormat="1" applyFont="1" applyFill="1" applyBorder="1" applyAlignment="1">
      <alignment horizontal="left" vertical="top"/>
    </xf>
    <xf numFmtId="167" fontId="4" fillId="0" borderId="36" xfId="42" applyNumberFormat="1" applyFont="1" applyBorder="1" applyAlignment="1">
      <alignment horizontal="right" vertical="top"/>
    </xf>
    <xf numFmtId="164" fontId="4" fillId="0" borderId="16" xfId="42" applyNumberFormat="1" applyFont="1" applyBorder="1" applyAlignment="1">
      <alignment horizontal="right" vertical="top"/>
    </xf>
    <xf numFmtId="165" fontId="4" fillId="0" borderId="12" xfId="42" applyNumberFormat="1" applyFont="1" applyBorder="1" applyAlignment="1">
      <alignment horizontal="right" vertical="top"/>
    </xf>
    <xf numFmtId="164" fontId="4" fillId="0" borderId="15" xfId="42" applyNumberFormat="1" applyFont="1" applyBorder="1" applyAlignment="1">
      <alignment horizontal="right" vertical="top"/>
    </xf>
    <xf numFmtId="164" fontId="4" fillId="0" borderId="10" xfId="42" applyNumberFormat="1" applyFont="1" applyBorder="1" applyAlignment="1">
      <alignment horizontal="right" vertical="top"/>
    </xf>
    <xf numFmtId="43" fontId="4" fillId="32" borderId="29" xfId="42" applyFont="1" applyFill="1" applyBorder="1" applyAlignment="1">
      <alignment vertical="center"/>
    </xf>
    <xf numFmtId="43" fontId="4" fillId="32" borderId="28" xfId="42" applyFont="1" applyFill="1" applyBorder="1" applyAlignment="1">
      <alignment vertical="center"/>
    </xf>
    <xf numFmtId="43" fontId="4" fillId="32" borderId="12" xfId="42" applyFont="1" applyFill="1" applyBorder="1" applyAlignment="1">
      <alignment horizontal="center" vertical="center"/>
    </xf>
    <xf numFmtId="49" fontId="4" fillId="0" borderId="12" xfId="42" applyNumberFormat="1" applyFont="1" applyBorder="1" applyAlignment="1">
      <alignment horizontal="center"/>
    </xf>
    <xf numFmtId="166" fontId="4" fillId="0" borderId="12" xfId="42" applyNumberFormat="1" applyFont="1" applyBorder="1" applyAlignment="1">
      <alignment horizontal="right" vertical="top"/>
    </xf>
    <xf numFmtId="43" fontId="5" fillId="32" borderId="0" xfId="42" applyFont="1" applyFill="1" applyBorder="1" applyAlignment="1">
      <alignment vertical="center"/>
    </xf>
    <xf numFmtId="172" fontId="5" fillId="32" borderId="38" xfId="42" applyNumberFormat="1" applyFont="1" applyFill="1" applyBorder="1" applyAlignment="1">
      <alignment vertical="center"/>
    </xf>
    <xf numFmtId="176" fontId="4" fillId="0" borderId="12" xfId="42" applyNumberFormat="1" applyFont="1" applyBorder="1" applyAlignment="1">
      <alignment/>
    </xf>
    <xf numFmtId="176" fontId="4" fillId="0" borderId="12" xfId="42" applyNumberFormat="1" applyFont="1" applyBorder="1" applyAlignment="1">
      <alignment horizontal="right"/>
    </xf>
    <xf numFmtId="2" fontId="4" fillId="0" borderId="39" xfId="42" applyNumberFormat="1" applyFont="1" applyBorder="1" applyAlignment="1">
      <alignment/>
    </xf>
    <xf numFmtId="43" fontId="4" fillId="0" borderId="39" xfId="42" applyFont="1" applyBorder="1" applyAlignment="1">
      <alignment/>
    </xf>
    <xf numFmtId="43" fontId="4" fillId="0" borderId="39" xfId="42" applyFont="1" applyBorder="1" applyAlignment="1">
      <alignment wrapText="1"/>
    </xf>
    <xf numFmtId="43" fontId="4" fillId="0" borderId="40" xfId="42" applyFont="1" applyBorder="1" applyAlignment="1">
      <alignment wrapText="1"/>
    </xf>
    <xf numFmtId="176" fontId="4" fillId="0" borderId="41" xfId="42" applyNumberFormat="1" applyFont="1" applyBorder="1" applyAlignment="1">
      <alignment/>
    </xf>
    <xf numFmtId="43" fontId="5" fillId="32" borderId="42" xfId="42" applyFont="1" applyFill="1" applyBorder="1" applyAlignment="1">
      <alignment/>
    </xf>
    <xf numFmtId="176" fontId="5" fillId="32" borderId="43" xfId="42" applyNumberFormat="1" applyFont="1" applyFill="1" applyBorder="1" applyAlignment="1">
      <alignment/>
    </xf>
    <xf numFmtId="43" fontId="5" fillId="32" borderId="39" xfId="42" applyFont="1" applyFill="1" applyBorder="1" applyAlignment="1">
      <alignment/>
    </xf>
    <xf numFmtId="176" fontId="5" fillId="32" borderId="12" xfId="42" applyNumberFormat="1" applyFont="1" applyFill="1" applyBorder="1" applyAlignment="1">
      <alignment/>
    </xf>
    <xf numFmtId="167" fontId="4" fillId="0" borderId="33" xfId="42" applyNumberFormat="1" applyFont="1" applyFill="1" applyBorder="1" applyAlignment="1">
      <alignment horizontal="right" vertical="top"/>
    </xf>
    <xf numFmtId="167" fontId="4" fillId="0" borderId="19" xfId="42" applyNumberFormat="1" applyFont="1" applyFill="1" applyBorder="1" applyAlignment="1">
      <alignment horizontal="right" vertical="top"/>
    </xf>
    <xf numFmtId="165" fontId="4" fillId="0" borderId="19" xfId="42" applyNumberFormat="1" applyFont="1" applyFill="1" applyBorder="1" applyAlignment="1">
      <alignment horizontal="right" vertical="top"/>
    </xf>
    <xf numFmtId="167" fontId="4" fillId="0" borderId="13" xfId="42" applyNumberFormat="1" applyFont="1" applyFill="1" applyBorder="1" applyAlignment="1">
      <alignment horizontal="right" vertical="top"/>
    </xf>
    <xf numFmtId="166" fontId="4" fillId="0" borderId="12" xfId="42" applyNumberFormat="1" applyFont="1" applyFill="1" applyBorder="1" applyAlignment="1">
      <alignment horizontal="right" vertical="top"/>
    </xf>
    <xf numFmtId="4" fontId="4" fillId="0" borderId="33" xfId="42" applyNumberFormat="1" applyFont="1" applyFill="1" applyBorder="1" applyAlignment="1">
      <alignment horizontal="right" vertical="top"/>
    </xf>
    <xf numFmtId="176" fontId="5" fillId="32" borderId="44" xfId="42" applyNumberFormat="1" applyFont="1" applyFill="1" applyBorder="1" applyAlignment="1">
      <alignment/>
    </xf>
    <xf numFmtId="176" fontId="4" fillId="0" borderId="25" xfId="42" applyNumberFormat="1" applyFont="1" applyBorder="1" applyAlignment="1">
      <alignment/>
    </xf>
    <xf numFmtId="176" fontId="4" fillId="0" borderId="25" xfId="42" applyNumberFormat="1" applyFont="1" applyBorder="1" applyAlignment="1">
      <alignment horizontal="right"/>
    </xf>
    <xf numFmtId="176" fontId="5" fillId="32" borderId="25" xfId="42" applyNumberFormat="1" applyFont="1" applyFill="1" applyBorder="1" applyAlignment="1">
      <alignment/>
    </xf>
    <xf numFmtId="176" fontId="4" fillId="0" borderId="45" xfId="42" applyNumberFormat="1" applyFont="1" applyBorder="1" applyAlignment="1">
      <alignment/>
    </xf>
    <xf numFmtId="164" fontId="5" fillId="32" borderId="46" xfId="42" applyNumberFormat="1" applyFont="1" applyFill="1" applyBorder="1" applyAlignment="1">
      <alignment horizontal="right"/>
    </xf>
    <xf numFmtId="164" fontId="4" fillId="0" borderId="47" xfId="42" applyNumberFormat="1" applyFont="1" applyBorder="1" applyAlignment="1">
      <alignment horizontal="right"/>
    </xf>
    <xf numFmtId="164" fontId="5" fillId="32" borderId="47" xfId="42" applyNumberFormat="1" applyFont="1" applyFill="1" applyBorder="1" applyAlignment="1">
      <alignment horizontal="right"/>
    </xf>
    <xf numFmtId="164" fontId="4" fillId="0" borderId="48" xfId="42" applyNumberFormat="1" applyFont="1" applyBorder="1" applyAlignment="1">
      <alignment horizontal="right"/>
    </xf>
    <xf numFmtId="49" fontId="7" fillId="0" borderId="35" xfId="42" applyNumberFormat="1" applyFont="1" applyBorder="1" applyAlignment="1">
      <alignment horizontal="center" vertical="center"/>
    </xf>
    <xf numFmtId="49" fontId="6" fillId="0" borderId="0" xfId="42" applyNumberFormat="1" applyFont="1" applyBorder="1" applyAlignment="1">
      <alignment horizontal="left" vertical="center"/>
    </xf>
    <xf numFmtId="49" fontId="6" fillId="0" borderId="20" xfId="42" applyNumberFormat="1" applyFont="1" applyBorder="1" applyAlignment="1">
      <alignment vertical="center"/>
    </xf>
    <xf numFmtId="49" fontId="4" fillId="32" borderId="37" xfId="42" applyNumberFormat="1" applyFont="1" applyFill="1" applyBorder="1" applyAlignment="1">
      <alignment horizontal="left"/>
    </xf>
    <xf numFmtId="49" fontId="7" fillId="0" borderId="12" xfId="42" applyNumberFormat="1" applyFont="1" applyBorder="1" applyAlignment="1">
      <alignment horizontal="center" vertical="center"/>
    </xf>
    <xf numFmtId="175" fontId="7" fillId="0" borderId="12" xfId="42" applyNumberFormat="1" applyFont="1" applyBorder="1" applyAlignment="1">
      <alignment horizontal="center" vertical="top"/>
    </xf>
    <xf numFmtId="43" fontId="4" fillId="33" borderId="12" xfId="42" applyFont="1" applyFill="1" applyBorder="1" applyAlignment="1">
      <alignment horizontal="center" wrapText="1"/>
    </xf>
    <xf numFmtId="43" fontId="4" fillId="0" borderId="12" xfId="42" applyFont="1" applyBorder="1" applyAlignment="1">
      <alignment horizontal="center" vertical="top" wrapText="1"/>
    </xf>
    <xf numFmtId="43" fontId="4" fillId="33" borderId="12" xfId="42" applyFont="1" applyFill="1" applyBorder="1" applyAlignment="1">
      <alignment horizontal="center" vertical="top" wrapText="1"/>
    </xf>
    <xf numFmtId="43" fontId="4" fillId="0" borderId="12" xfId="42" applyFont="1" applyFill="1" applyBorder="1" applyAlignment="1">
      <alignment horizontal="center" wrapText="1"/>
    </xf>
    <xf numFmtId="43" fontId="4" fillId="33" borderId="12" xfId="42" applyFont="1" applyFill="1" applyBorder="1" applyAlignment="1">
      <alignment horizontal="center" vertical="top"/>
    </xf>
    <xf numFmtId="43" fontId="4" fillId="0" borderId="12" xfId="42" applyFont="1" applyFill="1" applyBorder="1" applyAlignment="1">
      <alignment horizontal="center" vertical="top" wrapText="1"/>
    </xf>
    <xf numFmtId="49" fontId="4" fillId="0" borderId="12" xfId="42" applyNumberFormat="1" applyFont="1" applyBorder="1" applyAlignment="1">
      <alignment/>
    </xf>
    <xf numFmtId="49" fontId="4" fillId="33" borderId="12" xfId="42" applyNumberFormat="1" applyFont="1" applyFill="1" applyBorder="1" applyAlignment="1">
      <alignment/>
    </xf>
    <xf numFmtId="49" fontId="5" fillId="32" borderId="12" xfId="42" applyNumberFormat="1" applyFont="1" applyFill="1" applyBorder="1" applyAlignment="1">
      <alignment/>
    </xf>
    <xf numFmtId="49" fontId="4" fillId="32" borderId="12" xfId="42" applyNumberFormat="1" applyFont="1" applyFill="1" applyBorder="1" applyAlignment="1">
      <alignment/>
    </xf>
    <xf numFmtId="49" fontId="4" fillId="0" borderId="12" xfId="42" applyNumberFormat="1" applyFont="1" applyFill="1" applyBorder="1" applyAlignment="1">
      <alignment/>
    </xf>
    <xf numFmtId="49" fontId="4" fillId="0" borderId="18" xfId="42" applyNumberFormat="1" applyFont="1" applyBorder="1" applyAlignment="1">
      <alignment/>
    </xf>
    <xf numFmtId="49" fontId="4" fillId="32" borderId="12" xfId="42" applyNumberFormat="1" applyFont="1" applyFill="1" applyBorder="1" applyAlignment="1">
      <alignment vertical="center"/>
    </xf>
    <xf numFmtId="49" fontId="4" fillId="0" borderId="0" xfId="42" applyNumberFormat="1" applyFont="1" applyBorder="1" applyAlignment="1">
      <alignment/>
    </xf>
    <xf numFmtId="49" fontId="4" fillId="33" borderId="12" xfId="42" applyNumberFormat="1" applyFont="1" applyFill="1" applyBorder="1" applyAlignment="1">
      <alignment horizontal="center" wrapText="1"/>
    </xf>
    <xf numFmtId="49" fontId="4" fillId="33" borderId="12" xfId="42" applyNumberFormat="1" applyFont="1" applyFill="1" applyBorder="1" applyAlignment="1">
      <alignment horizontal="center" vertical="top" wrapText="1"/>
    </xf>
    <xf numFmtId="49" fontId="4" fillId="0" borderId="12" xfId="42" applyNumberFormat="1" applyFont="1" applyBorder="1" applyAlignment="1">
      <alignment vertical="top" wrapText="1"/>
    </xf>
    <xf numFmtId="49" fontId="4" fillId="0" borderId="12" xfId="42" applyNumberFormat="1" applyFont="1" applyBorder="1" applyAlignment="1">
      <alignment horizontal="center" vertical="top" wrapText="1"/>
    </xf>
    <xf numFmtId="49" fontId="4" fillId="0" borderId="12" xfId="42" applyNumberFormat="1" applyFont="1" applyBorder="1" applyAlignment="1">
      <alignment/>
    </xf>
    <xf numFmtId="49" fontId="4" fillId="33" borderId="20" xfId="42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164" fontId="5" fillId="32" borderId="49" xfId="42" applyNumberFormat="1" applyFont="1" applyFill="1" applyBorder="1" applyAlignment="1">
      <alignment horizontal="right" vertical="center"/>
    </xf>
    <xf numFmtId="49" fontId="4" fillId="0" borderId="12" xfId="42" applyNumberFormat="1" applyFont="1" applyFill="1" applyBorder="1" applyAlignment="1">
      <alignment horizontal="center" wrapText="1"/>
    </xf>
    <xf numFmtId="49" fontId="4" fillId="0" borderId="12" xfId="42" applyNumberFormat="1" applyFont="1" applyFill="1" applyBorder="1" applyAlignment="1">
      <alignment horizontal="center" vertical="top" wrapText="1"/>
    </xf>
    <xf numFmtId="49" fontId="4" fillId="0" borderId="18" xfId="42" applyNumberFormat="1" applyFont="1" applyFill="1" applyBorder="1" applyAlignment="1">
      <alignment horizontal="center" vertical="top" wrapText="1"/>
    </xf>
    <xf numFmtId="49" fontId="4" fillId="0" borderId="12" xfId="42" applyNumberFormat="1" applyFont="1" applyBorder="1" applyAlignment="1">
      <alignment horizontal="center" wrapText="1"/>
    </xf>
    <xf numFmtId="49" fontId="4" fillId="0" borderId="12" xfId="42" applyNumberFormat="1" applyFont="1" applyBorder="1" applyAlignment="1">
      <alignment horizontal="center" vertical="center" wrapText="1"/>
    </xf>
    <xf numFmtId="49" fontId="4" fillId="0" borderId="12" xfId="42" applyNumberFormat="1" applyFont="1" applyFill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43" fontId="4" fillId="33" borderId="12" xfId="42" applyFont="1" applyFill="1" applyBorder="1" applyAlignment="1">
      <alignment horizontal="center" vertical="center" wrapText="1"/>
    </xf>
    <xf numFmtId="43" fontId="4" fillId="0" borderId="12" xfId="42" applyFont="1" applyBorder="1" applyAlignment="1">
      <alignment vertical="top" wrapText="1"/>
    </xf>
    <xf numFmtId="43" fontId="4" fillId="0" borderId="12" xfId="42" applyFont="1" applyFill="1" applyBorder="1" applyAlignment="1">
      <alignment horizontal="center" vertical="center" wrapText="1"/>
    </xf>
    <xf numFmtId="43" fontId="4" fillId="0" borderId="12" xfId="42" applyFont="1" applyBorder="1" applyAlignment="1">
      <alignment horizontal="center" wrapText="1"/>
    </xf>
    <xf numFmtId="43" fontId="5" fillId="0" borderId="0" xfId="42" applyFont="1" applyAlignment="1">
      <alignment horizontal="right"/>
    </xf>
    <xf numFmtId="0" fontId="4" fillId="0" borderId="12" xfId="53" applyFont="1" applyBorder="1" applyAlignment="1">
      <alignment horizontal="center" vertical="center" wrapText="1"/>
      <protection/>
    </xf>
    <xf numFmtId="10" fontId="12" fillId="0" borderId="0" xfId="42" applyNumberFormat="1" applyFont="1" applyBorder="1" applyAlignment="1">
      <alignment/>
    </xf>
    <xf numFmtId="10" fontId="12" fillId="0" borderId="0" xfId="42" applyNumberFormat="1" applyFont="1" applyBorder="1" applyAlignment="1">
      <alignment horizontal="left"/>
    </xf>
    <xf numFmtId="10" fontId="12" fillId="0" borderId="0" xfId="42" applyNumberFormat="1" applyFont="1" applyAlignment="1">
      <alignment/>
    </xf>
    <xf numFmtId="10" fontId="12" fillId="0" borderId="0" xfId="42" applyNumberFormat="1" applyFont="1" applyAlignment="1">
      <alignment horizontal="left"/>
    </xf>
    <xf numFmtId="49" fontId="4" fillId="0" borderId="18" xfId="42" applyNumberFormat="1" applyFont="1" applyBorder="1" applyAlignment="1">
      <alignment horizontal="center" vertical="center"/>
    </xf>
    <xf numFmtId="43" fontId="4" fillId="0" borderId="18" xfId="42" applyFont="1" applyBorder="1" applyAlignment="1">
      <alignment horizontal="center"/>
    </xf>
    <xf numFmtId="49" fontId="4" fillId="0" borderId="18" xfId="42" applyNumberFormat="1" applyFont="1" applyBorder="1" applyAlignment="1">
      <alignment horizontal="center" vertical="center" wrapText="1"/>
    </xf>
    <xf numFmtId="49" fontId="4" fillId="0" borderId="31" xfId="42" applyNumberFormat="1" applyFont="1" applyBorder="1" applyAlignment="1">
      <alignment horizontal="center"/>
    </xf>
    <xf numFmtId="43" fontId="4" fillId="0" borderId="18" xfId="42" applyFont="1" applyFill="1" applyBorder="1" applyAlignment="1">
      <alignment horizontal="center"/>
    </xf>
    <xf numFmtId="43" fontId="4" fillId="0" borderId="18" xfId="42" applyFont="1" applyBorder="1" applyAlignment="1">
      <alignment horizontal="center" vertical="center" wrapText="1"/>
    </xf>
    <xf numFmtId="49" fontId="4" fillId="0" borderId="20" xfId="42" applyNumberFormat="1" applyFont="1" applyBorder="1" applyAlignment="1">
      <alignment horizontal="center"/>
    </xf>
    <xf numFmtId="43" fontId="4" fillId="0" borderId="26" xfId="42" applyFont="1" applyBorder="1" applyAlignment="1">
      <alignment horizontal="left" vertical="top" wrapText="1"/>
    </xf>
    <xf numFmtId="49" fontId="4" fillId="0" borderId="31" xfId="42" applyNumberFormat="1" applyFont="1" applyBorder="1" applyAlignment="1">
      <alignment horizontal="left" vertical="top"/>
    </xf>
    <xf numFmtId="49" fontId="4" fillId="0" borderId="0" xfId="42" applyNumberFormat="1" applyFont="1" applyFill="1" applyBorder="1" applyAlignment="1">
      <alignment horizontal="left"/>
    </xf>
    <xf numFmtId="49" fontId="4" fillId="0" borderId="26" xfId="42" applyNumberFormat="1" applyFont="1" applyBorder="1" applyAlignment="1">
      <alignment horizontal="left" vertical="top"/>
    </xf>
    <xf numFmtId="49" fontId="4" fillId="0" borderId="50" xfId="42" applyNumberFormat="1" applyFont="1" applyBorder="1" applyAlignment="1">
      <alignment horizontal="left" vertical="top"/>
    </xf>
    <xf numFmtId="49" fontId="4" fillId="0" borderId="20" xfId="42" applyNumberFormat="1" applyFont="1" applyBorder="1" applyAlignment="1">
      <alignment horizontal="left"/>
    </xf>
    <xf numFmtId="49" fontId="4" fillId="34" borderId="16" xfId="42" applyNumberFormat="1" applyFont="1" applyFill="1" applyBorder="1" applyAlignment="1">
      <alignment horizontal="left" vertical="top"/>
    </xf>
    <xf numFmtId="43" fontId="4" fillId="34" borderId="10" xfId="42" applyFont="1" applyFill="1" applyBorder="1" applyAlignment="1">
      <alignment horizontal="left" vertical="top" wrapText="1"/>
    </xf>
    <xf numFmtId="166" fontId="4" fillId="34" borderId="33" xfId="42" applyNumberFormat="1" applyFont="1" applyFill="1" applyBorder="1" applyAlignment="1">
      <alignment horizontal="right" vertical="top"/>
    </xf>
    <xf numFmtId="164" fontId="4" fillId="34" borderId="33" xfId="42" applyNumberFormat="1" applyFont="1" applyFill="1" applyBorder="1" applyAlignment="1">
      <alignment horizontal="right" vertical="top"/>
    </xf>
    <xf numFmtId="49" fontId="4" fillId="0" borderId="26" xfId="42" applyNumberFormat="1" applyFont="1" applyBorder="1" applyAlignment="1">
      <alignment horizontal="left" vertical="center"/>
    </xf>
    <xf numFmtId="43" fontId="4" fillId="0" borderId="20" xfId="42" applyFont="1" applyBorder="1" applyAlignment="1">
      <alignment horizontal="left"/>
    </xf>
    <xf numFmtId="43" fontId="4" fillId="0" borderId="31" xfId="42" applyFont="1" applyBorder="1" applyAlignment="1">
      <alignment horizontal="left"/>
    </xf>
    <xf numFmtId="43" fontId="4" fillId="0" borderId="18" xfId="42" applyFont="1" applyBorder="1" applyAlignment="1">
      <alignment horizontal="left"/>
    </xf>
    <xf numFmtId="49" fontId="4" fillId="0" borderId="51" xfId="42" applyNumberFormat="1" applyFont="1" applyBorder="1" applyAlignment="1">
      <alignment horizontal="left" vertical="center"/>
    </xf>
    <xf numFmtId="49" fontId="5" fillId="0" borderId="13" xfId="42" applyNumberFormat="1" applyFont="1" applyFill="1" applyBorder="1" applyAlignment="1">
      <alignment horizontal="left"/>
    </xf>
    <xf numFmtId="164" fontId="5" fillId="0" borderId="33" xfId="42" applyNumberFormat="1" applyFont="1" applyFill="1" applyBorder="1" applyAlignment="1">
      <alignment horizontal="right" vertical="top"/>
    </xf>
    <xf numFmtId="164" fontId="4" fillId="0" borderId="17" xfId="42" applyNumberFormat="1" applyFont="1" applyFill="1" applyBorder="1" applyAlignment="1">
      <alignment horizontal="right" vertical="top"/>
    </xf>
    <xf numFmtId="49" fontId="5" fillId="0" borderId="16" xfId="42" applyNumberFormat="1" applyFont="1" applyFill="1" applyBorder="1" applyAlignment="1">
      <alignment horizontal="left"/>
    </xf>
    <xf numFmtId="43" fontId="4" fillId="0" borderId="20" xfId="42" applyFont="1" applyBorder="1" applyAlignment="1">
      <alignment horizontal="center"/>
    </xf>
    <xf numFmtId="49" fontId="4" fillId="0" borderId="52" xfId="42" applyNumberFormat="1" applyFont="1" applyBorder="1" applyAlignment="1">
      <alignment horizontal="left"/>
    </xf>
    <xf numFmtId="49" fontId="4" fillId="0" borderId="50" xfId="42" applyNumberFormat="1" applyFont="1" applyBorder="1" applyAlignment="1">
      <alignment horizontal="center"/>
    </xf>
    <xf numFmtId="49" fontId="4" fillId="33" borderId="17" xfId="42" applyNumberFormat="1" applyFont="1" applyFill="1" applyBorder="1" applyAlignment="1">
      <alignment horizontal="left" vertical="top"/>
    </xf>
    <xf numFmtId="49" fontId="4" fillId="0" borderId="18" xfId="42" applyNumberFormat="1" applyFont="1" applyFill="1" applyBorder="1" applyAlignment="1">
      <alignment horizontal="center" vertical="top"/>
    </xf>
    <xf numFmtId="49" fontId="4" fillId="0" borderId="53" xfId="42" applyNumberFormat="1" applyFont="1" applyFill="1" applyBorder="1" applyAlignment="1">
      <alignment horizontal="center" vertical="top"/>
    </xf>
    <xf numFmtId="49" fontId="4" fillId="0" borderId="51" xfId="42" applyNumberFormat="1" applyFont="1" applyBorder="1" applyAlignment="1">
      <alignment horizontal="left" vertical="top"/>
    </xf>
    <xf numFmtId="165" fontId="4" fillId="33" borderId="36" xfId="42" applyNumberFormat="1" applyFont="1" applyFill="1" applyBorder="1" applyAlignment="1">
      <alignment horizontal="right" vertical="top"/>
    </xf>
    <xf numFmtId="169" fontId="4" fillId="0" borderId="12" xfId="42" applyNumberFormat="1" applyFont="1" applyBorder="1" applyAlignment="1">
      <alignment horizontal="right" vertical="top"/>
    </xf>
    <xf numFmtId="164" fontId="4" fillId="0" borderId="0" xfId="42" applyNumberFormat="1" applyFont="1" applyBorder="1" applyAlignment="1">
      <alignment horizontal="right" vertical="top"/>
    </xf>
    <xf numFmtId="43" fontId="4" fillId="0" borderId="18" xfId="42" applyFont="1" applyBorder="1" applyAlignment="1">
      <alignment horizontal="center" vertical="top"/>
    </xf>
    <xf numFmtId="43" fontId="4" fillId="33" borderId="35" xfId="42" applyFont="1" applyFill="1" applyBorder="1" applyAlignment="1">
      <alignment horizontal="left" vertical="top"/>
    </xf>
    <xf numFmtId="49" fontId="4" fillId="35" borderId="25" xfId="42" applyNumberFormat="1" applyFont="1" applyFill="1" applyBorder="1" applyAlignment="1">
      <alignment horizontal="left"/>
    </xf>
    <xf numFmtId="49" fontId="4" fillId="35" borderId="26" xfId="42" applyNumberFormat="1" applyFont="1" applyFill="1" applyBorder="1" applyAlignment="1">
      <alignment horizontal="left" vertical="top"/>
    </xf>
    <xf numFmtId="43" fontId="4" fillId="35" borderId="10" xfId="42" applyFont="1" applyFill="1" applyBorder="1" applyAlignment="1">
      <alignment horizontal="left" vertical="top" wrapText="1"/>
    </xf>
    <xf numFmtId="167" fontId="4" fillId="35" borderId="33" xfId="42" applyNumberFormat="1" applyFont="1" applyFill="1" applyBorder="1" applyAlignment="1">
      <alignment horizontal="right" vertical="top"/>
    </xf>
    <xf numFmtId="164" fontId="4" fillId="35" borderId="33" xfId="42" applyNumberFormat="1" applyFont="1" applyFill="1" applyBorder="1" applyAlignment="1">
      <alignment horizontal="right" vertical="top"/>
    </xf>
    <xf numFmtId="43" fontId="4" fillId="35" borderId="12" xfId="42" applyFont="1" applyFill="1" applyBorder="1" applyAlignment="1">
      <alignment horizontal="center" vertical="top"/>
    </xf>
    <xf numFmtId="49" fontId="4" fillId="34" borderId="12" xfId="42" applyNumberFormat="1" applyFont="1" applyFill="1" applyBorder="1" applyAlignment="1">
      <alignment horizontal="left"/>
    </xf>
    <xf numFmtId="43" fontId="4" fillId="35" borderId="26" xfId="42" applyFont="1" applyFill="1" applyBorder="1" applyAlignment="1">
      <alignment horizontal="left" vertical="top" wrapText="1"/>
    </xf>
    <xf numFmtId="49" fontId="4" fillId="35" borderId="12" xfId="42" applyNumberFormat="1" applyFont="1" applyFill="1" applyBorder="1" applyAlignment="1">
      <alignment horizontal="center" vertical="top" wrapText="1"/>
    </xf>
    <xf numFmtId="0" fontId="4" fillId="35" borderId="12" xfId="42" applyNumberFormat="1" applyFont="1" applyFill="1" applyBorder="1" applyAlignment="1">
      <alignment horizontal="left"/>
    </xf>
    <xf numFmtId="49" fontId="4" fillId="35" borderId="12" xfId="42" applyNumberFormat="1" applyFont="1" applyFill="1" applyBorder="1" applyAlignment="1">
      <alignment horizontal="left" vertical="center"/>
    </xf>
    <xf numFmtId="49" fontId="5" fillId="35" borderId="26" xfId="42" applyNumberFormat="1" applyFont="1" applyFill="1" applyBorder="1" applyAlignment="1">
      <alignment horizontal="left"/>
    </xf>
    <xf numFmtId="43" fontId="4" fillId="35" borderId="10" xfId="42" applyFont="1" applyFill="1" applyBorder="1" applyAlignment="1">
      <alignment horizontal="left" vertical="top"/>
    </xf>
    <xf numFmtId="43" fontId="5" fillId="35" borderId="12" xfId="42" applyFont="1" applyFill="1" applyBorder="1" applyAlignment="1">
      <alignment horizontal="center"/>
    </xf>
    <xf numFmtId="49" fontId="5" fillId="35" borderId="12" xfId="42" applyNumberFormat="1" applyFont="1" applyFill="1" applyBorder="1" applyAlignment="1">
      <alignment/>
    </xf>
    <xf numFmtId="166" fontId="4" fillId="35" borderId="33" xfId="42" applyNumberFormat="1" applyFont="1" applyFill="1" applyBorder="1" applyAlignment="1">
      <alignment horizontal="right" vertical="top"/>
    </xf>
    <xf numFmtId="164" fontId="5" fillId="32" borderId="17" xfId="42" applyNumberFormat="1" applyFont="1" applyFill="1" applyBorder="1" applyAlignment="1">
      <alignment horizontal="right" vertical="top"/>
    </xf>
    <xf numFmtId="43" fontId="4" fillId="0" borderId="21" xfId="42" applyFont="1" applyFill="1" applyBorder="1" applyAlignment="1">
      <alignment horizontal="left" vertical="top"/>
    </xf>
    <xf numFmtId="169" fontId="4" fillId="0" borderId="36" xfId="42" applyNumberFormat="1" applyFont="1" applyFill="1" applyBorder="1" applyAlignment="1">
      <alignment horizontal="right" vertical="top"/>
    </xf>
    <xf numFmtId="164" fontId="4" fillId="0" borderId="13" xfId="42" applyNumberFormat="1" applyFont="1" applyFill="1" applyBorder="1" applyAlignment="1">
      <alignment horizontal="right" vertical="top"/>
    </xf>
    <xf numFmtId="43" fontId="4" fillId="0" borderId="12" xfId="42" applyFont="1" applyFill="1" applyBorder="1" applyAlignment="1">
      <alignment horizontal="left" vertical="top"/>
    </xf>
    <xf numFmtId="49" fontId="4" fillId="0" borderId="31" xfId="42" applyNumberFormat="1" applyFont="1" applyBorder="1" applyAlignment="1">
      <alignment horizontal="center" vertical="top"/>
    </xf>
    <xf numFmtId="0" fontId="4" fillId="0" borderId="12" xfId="42" applyNumberFormat="1" applyFont="1" applyBorder="1" applyAlignment="1">
      <alignment horizontal="left" vertical="top"/>
    </xf>
    <xf numFmtId="49" fontId="4" fillId="35" borderId="26" xfId="42" applyNumberFormat="1" applyFont="1" applyFill="1" applyBorder="1" applyAlignment="1">
      <alignment horizontal="center"/>
    </xf>
    <xf numFmtId="164" fontId="4" fillId="35" borderId="17" xfId="42" applyNumberFormat="1" applyFont="1" applyFill="1" applyBorder="1" applyAlignment="1">
      <alignment horizontal="right" vertical="top"/>
    </xf>
    <xf numFmtId="43" fontId="4" fillId="35" borderId="12" xfId="42" applyFont="1" applyFill="1" applyBorder="1" applyAlignment="1">
      <alignment horizontal="center"/>
    </xf>
    <xf numFmtId="49" fontId="4" fillId="35" borderId="12" xfId="42" applyNumberFormat="1" applyFont="1" applyFill="1" applyBorder="1" applyAlignment="1">
      <alignment horizontal="center" vertical="center" wrapText="1"/>
    </xf>
    <xf numFmtId="43" fontId="5" fillId="32" borderId="10" xfId="42" applyFont="1" applyFill="1" applyBorder="1" applyAlignment="1">
      <alignment horizontal="left" vertical="top" wrapText="1"/>
    </xf>
    <xf numFmtId="49" fontId="4" fillId="32" borderId="12" xfId="42" applyNumberFormat="1" applyFont="1" applyFill="1" applyBorder="1" applyAlignment="1">
      <alignment horizontal="left"/>
    </xf>
    <xf numFmtId="43" fontId="13" fillId="0" borderId="0" xfId="42" applyFont="1" applyAlignment="1">
      <alignment/>
    </xf>
    <xf numFmtId="43" fontId="4" fillId="0" borderId="0" xfId="42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43" fontId="5" fillId="0" borderId="0" xfId="42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/>
    </xf>
    <xf numFmtId="43" fontId="4" fillId="0" borderId="0" xfId="42" applyNumberFormat="1" applyFont="1" applyFill="1" applyBorder="1" applyAlignment="1">
      <alignment/>
    </xf>
    <xf numFmtId="43" fontId="5" fillId="0" borderId="0" xfId="42" applyFont="1" applyFill="1" applyBorder="1" applyAlignment="1">
      <alignment/>
    </xf>
    <xf numFmtId="173" fontId="5" fillId="0" borderId="0" xfId="42" applyNumberFormat="1" applyFont="1" applyFill="1" applyBorder="1" applyAlignment="1">
      <alignment/>
    </xf>
    <xf numFmtId="43" fontId="5" fillId="0" borderId="0" xfId="42" applyNumberFormat="1" applyFont="1" applyFill="1" applyBorder="1" applyAlignment="1">
      <alignment/>
    </xf>
    <xf numFmtId="43" fontId="4" fillId="0" borderId="20" xfId="42" applyFont="1" applyBorder="1" applyAlignment="1">
      <alignment horizontal="center"/>
    </xf>
    <xf numFmtId="43" fontId="4" fillId="0" borderId="31" xfId="42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49" fontId="4" fillId="0" borderId="20" xfId="42" applyNumberFormat="1" applyFont="1" applyBorder="1" applyAlignment="1">
      <alignment horizontal="center"/>
    </xf>
    <xf numFmtId="49" fontId="4" fillId="0" borderId="18" xfId="42" applyNumberFormat="1" applyFont="1" applyBorder="1" applyAlignment="1">
      <alignment horizontal="center"/>
    </xf>
    <xf numFmtId="49" fontId="4" fillId="0" borderId="20" xfId="42" applyNumberFormat="1" applyFont="1" applyBorder="1" applyAlignment="1">
      <alignment horizontal="center" vertical="center" wrapText="1"/>
    </xf>
    <xf numFmtId="49" fontId="4" fillId="0" borderId="31" xfId="42" applyNumberFormat="1" applyFont="1" applyBorder="1" applyAlignment="1">
      <alignment horizontal="center" vertical="center" wrapText="1"/>
    </xf>
    <xf numFmtId="49" fontId="4" fillId="0" borderId="18" xfId="42" applyNumberFormat="1" applyFont="1" applyBorder="1" applyAlignment="1">
      <alignment horizontal="center" vertical="center" wrapText="1"/>
    </xf>
    <xf numFmtId="43" fontId="4" fillId="0" borderId="20" xfId="42" applyFont="1" applyFill="1" applyBorder="1" applyAlignment="1">
      <alignment horizontal="center"/>
    </xf>
    <xf numFmtId="43" fontId="4" fillId="0" borderId="31" xfId="42" applyFont="1" applyFill="1" applyBorder="1" applyAlignment="1">
      <alignment horizontal="center"/>
    </xf>
    <xf numFmtId="43" fontId="4" fillId="0" borderId="18" xfId="42" applyFont="1" applyFill="1" applyBorder="1" applyAlignment="1">
      <alignment horizontal="center"/>
    </xf>
    <xf numFmtId="49" fontId="4" fillId="0" borderId="31" xfId="42" applyNumberFormat="1" applyFont="1" applyBorder="1" applyAlignment="1">
      <alignment horizontal="center" vertical="top"/>
    </xf>
    <xf numFmtId="49" fontId="4" fillId="0" borderId="18" xfId="42" applyNumberFormat="1" applyFont="1" applyBorder="1" applyAlignment="1">
      <alignment horizontal="center" vertical="top"/>
    </xf>
    <xf numFmtId="49" fontId="4" fillId="0" borderId="20" xfId="42" applyNumberFormat="1" applyFont="1" applyBorder="1" applyAlignment="1">
      <alignment horizontal="center" vertical="top"/>
    </xf>
    <xf numFmtId="49" fontId="4" fillId="0" borderId="31" xfId="42" applyNumberFormat="1" applyFont="1" applyBorder="1" applyAlignment="1">
      <alignment horizontal="center"/>
    </xf>
    <xf numFmtId="171" fontId="4" fillId="0" borderId="20" xfId="42" applyNumberFormat="1" applyFont="1" applyBorder="1" applyAlignment="1">
      <alignment horizontal="center" vertical="top"/>
    </xf>
    <xf numFmtId="171" fontId="4" fillId="0" borderId="18" xfId="42" applyNumberFormat="1" applyFont="1" applyBorder="1" applyAlignment="1">
      <alignment horizontal="center" vertical="top"/>
    </xf>
    <xf numFmtId="43" fontId="4" fillId="0" borderId="12" xfId="42" applyFont="1" applyBorder="1" applyAlignment="1">
      <alignment horizontal="center"/>
    </xf>
    <xf numFmtId="49" fontId="4" fillId="0" borderId="12" xfId="42" applyNumberFormat="1" applyFont="1" applyBorder="1" applyAlignment="1">
      <alignment horizontal="center" vertical="top"/>
    </xf>
    <xf numFmtId="49" fontId="4" fillId="0" borderId="12" xfId="42" applyNumberFormat="1" applyFont="1" applyBorder="1" applyAlignment="1">
      <alignment horizontal="center" vertical="center"/>
    </xf>
    <xf numFmtId="43" fontId="6" fillId="0" borderId="12" xfId="42" applyFont="1" applyBorder="1" applyAlignment="1">
      <alignment horizontal="center" vertical="center" wrapText="1"/>
    </xf>
    <xf numFmtId="43" fontId="6" fillId="0" borderId="12" xfId="42" applyFont="1" applyBorder="1" applyAlignment="1">
      <alignment horizontal="center" vertical="center"/>
    </xf>
    <xf numFmtId="43" fontId="6" fillId="0" borderId="33" xfId="42" applyFont="1" applyBorder="1" applyAlignment="1">
      <alignment horizontal="center" vertical="center" wrapText="1"/>
    </xf>
    <xf numFmtId="43" fontId="6" fillId="0" borderId="36" xfId="42" applyFont="1" applyBorder="1" applyAlignment="1">
      <alignment horizontal="center" vertical="center" wrapText="1"/>
    </xf>
    <xf numFmtId="43" fontId="6" fillId="0" borderId="17" xfId="42" applyFont="1" applyBorder="1" applyAlignment="1">
      <alignment horizontal="center" vertical="center" wrapText="1"/>
    </xf>
    <xf numFmtId="43" fontId="6" fillId="0" borderId="37" xfId="42" applyFont="1" applyBorder="1" applyAlignment="1">
      <alignment horizontal="center" vertical="center" wrapText="1"/>
    </xf>
    <xf numFmtId="43" fontId="5" fillId="0" borderId="0" xfId="42" applyFont="1" applyBorder="1" applyAlignment="1">
      <alignment horizontal="center"/>
    </xf>
    <xf numFmtId="49" fontId="6" fillId="0" borderId="12" xfId="42" applyNumberFormat="1" applyFont="1" applyBorder="1" applyAlignment="1">
      <alignment horizontal="center" vertical="center"/>
    </xf>
    <xf numFmtId="43" fontId="6" fillId="0" borderId="25" xfId="42" applyFont="1" applyBorder="1" applyAlignment="1">
      <alignment horizontal="center"/>
    </xf>
    <xf numFmtId="43" fontId="6" fillId="0" borderId="54" xfId="42" applyFont="1" applyBorder="1" applyAlignment="1">
      <alignment horizontal="center"/>
    </xf>
    <xf numFmtId="43" fontId="6" fillId="0" borderId="26" xfId="42" applyFont="1" applyBorder="1" applyAlignment="1">
      <alignment horizontal="center"/>
    </xf>
    <xf numFmtId="49" fontId="4" fillId="0" borderId="12" xfId="42" applyNumberFormat="1" applyFont="1" applyBorder="1" applyAlignment="1">
      <alignment horizontal="center"/>
    </xf>
    <xf numFmtId="49" fontId="4" fillId="0" borderId="20" xfId="42" applyNumberFormat="1" applyFont="1" applyFill="1" applyBorder="1" applyAlignment="1">
      <alignment horizontal="center"/>
    </xf>
    <xf numFmtId="49" fontId="4" fillId="0" borderId="18" xfId="42" applyNumberFormat="1" applyFont="1" applyFill="1" applyBorder="1" applyAlignment="1">
      <alignment horizontal="center"/>
    </xf>
    <xf numFmtId="49" fontId="4" fillId="0" borderId="31" xfId="42" applyNumberFormat="1" applyFont="1" applyFill="1" applyBorder="1" applyAlignment="1">
      <alignment horizontal="center"/>
    </xf>
    <xf numFmtId="49" fontId="4" fillId="0" borderId="20" xfId="42" applyNumberFormat="1" applyFont="1" applyFill="1" applyBorder="1" applyAlignment="1">
      <alignment horizontal="center" vertical="top"/>
    </xf>
    <xf numFmtId="49" fontId="4" fillId="0" borderId="53" xfId="42" applyNumberFormat="1" applyFont="1" applyFill="1" applyBorder="1" applyAlignment="1">
      <alignment horizontal="center" vertical="top"/>
    </xf>
    <xf numFmtId="49" fontId="4" fillId="0" borderId="51" xfId="42" applyNumberFormat="1" applyFont="1" applyBorder="1" applyAlignment="1">
      <alignment horizontal="center"/>
    </xf>
    <xf numFmtId="49" fontId="4" fillId="0" borderId="52" xfId="42" applyNumberFormat="1" applyFont="1" applyBorder="1" applyAlignment="1">
      <alignment horizontal="center"/>
    </xf>
    <xf numFmtId="49" fontId="4" fillId="0" borderId="20" xfId="42" applyNumberFormat="1" applyFont="1" applyBorder="1" applyAlignment="1">
      <alignment horizontal="center" vertical="center"/>
    </xf>
    <xf numFmtId="49" fontId="4" fillId="0" borderId="18" xfId="42" applyNumberFormat="1" applyFont="1" applyBorder="1" applyAlignment="1">
      <alignment horizontal="center" vertical="center"/>
    </xf>
    <xf numFmtId="49" fontId="4" fillId="0" borderId="20" xfId="42" applyNumberFormat="1" applyFont="1" applyFill="1" applyBorder="1" applyAlignment="1">
      <alignment horizontal="center" vertical="top" wrapText="1"/>
    </xf>
    <xf numFmtId="49" fontId="4" fillId="0" borderId="31" xfId="42" applyNumberFormat="1" applyFont="1" applyFill="1" applyBorder="1" applyAlignment="1">
      <alignment horizontal="center" vertical="top" wrapText="1"/>
    </xf>
    <xf numFmtId="49" fontId="4" fillId="33" borderId="25" xfId="42" applyNumberFormat="1" applyFont="1" applyFill="1" applyBorder="1" applyAlignment="1">
      <alignment horizontal="left" vertical="top"/>
    </xf>
    <xf numFmtId="49" fontId="4" fillId="35" borderId="26" xfId="42" applyNumberFormat="1" applyFont="1" applyFill="1" applyBorder="1" applyAlignment="1">
      <alignment horizontal="left" vertical="top"/>
    </xf>
    <xf numFmtId="49" fontId="4" fillId="0" borderId="20" xfId="42" applyNumberFormat="1" applyFont="1" applyBorder="1" applyAlignment="1">
      <alignment horizontal="center" vertical="top" wrapText="1"/>
    </xf>
    <xf numFmtId="49" fontId="4" fillId="0" borderId="18" xfId="42" applyNumberFormat="1" applyFont="1" applyBorder="1" applyAlignment="1">
      <alignment horizontal="center" vertical="top" wrapText="1"/>
    </xf>
    <xf numFmtId="49" fontId="4" fillId="0" borderId="31" xfId="42" applyNumberFormat="1" applyFont="1" applyBorder="1" applyAlignment="1">
      <alignment horizontal="center" vertical="top" wrapText="1"/>
    </xf>
    <xf numFmtId="43" fontId="5" fillId="0" borderId="0" xfId="42" applyFont="1" applyAlignment="1">
      <alignment horizontal="center" wrapText="1"/>
    </xf>
    <xf numFmtId="43" fontId="4" fillId="0" borderId="20" xfId="42" applyFont="1" applyBorder="1" applyAlignment="1">
      <alignment horizontal="center" vertical="top" wrapText="1"/>
    </xf>
    <xf numFmtId="43" fontId="4" fillId="0" borderId="18" xfId="42" applyFont="1" applyBorder="1" applyAlignment="1">
      <alignment horizontal="center" vertical="top" wrapText="1"/>
    </xf>
    <xf numFmtId="49" fontId="4" fillId="0" borderId="20" xfId="42" applyNumberFormat="1" applyFont="1" applyFill="1" applyBorder="1" applyAlignment="1">
      <alignment horizontal="center" vertical="center"/>
    </xf>
    <xf numFmtId="49" fontId="4" fillId="0" borderId="18" xfId="42" applyNumberFormat="1" applyFont="1" applyFill="1" applyBorder="1" applyAlignment="1">
      <alignment horizontal="center" vertical="center"/>
    </xf>
    <xf numFmtId="43" fontId="4" fillId="0" borderId="20" xfId="42" applyFont="1" applyBorder="1" applyAlignment="1">
      <alignment horizontal="center" vertical="center" wrapText="1"/>
    </xf>
    <xf numFmtId="43" fontId="4" fillId="0" borderId="18" xfId="42" applyFont="1" applyBorder="1" applyAlignment="1">
      <alignment horizontal="center" vertical="center" wrapText="1"/>
    </xf>
    <xf numFmtId="49" fontId="4" fillId="33" borderId="30" xfId="42" applyNumberFormat="1" applyFont="1" applyFill="1" applyBorder="1" applyAlignment="1">
      <alignment horizontal="left" vertical="top"/>
    </xf>
    <xf numFmtId="49" fontId="4" fillId="33" borderId="24" xfId="42" applyNumberFormat="1" applyFont="1" applyFill="1" applyBorder="1" applyAlignment="1">
      <alignment horizontal="left" vertical="top"/>
    </xf>
    <xf numFmtId="49" fontId="4" fillId="0" borderId="20" xfId="42" applyNumberFormat="1" applyFont="1" applyFill="1" applyBorder="1" applyAlignment="1">
      <alignment horizontal="center" vertical="center" wrapText="1"/>
    </xf>
    <xf numFmtId="49" fontId="4" fillId="0" borderId="18" xfId="42" applyNumberFormat="1" applyFont="1" applyFill="1" applyBorder="1" applyAlignment="1">
      <alignment horizontal="center" vertical="center" wrapText="1"/>
    </xf>
    <xf numFmtId="49" fontId="4" fillId="35" borderId="25" xfId="42" applyNumberFormat="1" applyFont="1" applyFill="1" applyBorder="1" applyAlignment="1">
      <alignment horizontal="left" vertical="top"/>
    </xf>
    <xf numFmtId="49" fontId="4" fillId="0" borderId="50" xfId="42" applyNumberFormat="1" applyFont="1" applyBorder="1" applyAlignment="1">
      <alignment horizontal="left" vertical="center"/>
    </xf>
    <xf numFmtId="43" fontId="4" fillId="0" borderId="21" xfId="42" applyFont="1" applyBorder="1" applyAlignment="1">
      <alignment horizontal="left" vertical="top" wrapText="1"/>
    </xf>
    <xf numFmtId="49" fontId="4" fillId="0" borderId="31" xfId="42" applyNumberFormat="1" applyFont="1" applyFill="1" applyBorder="1" applyAlignment="1">
      <alignment horizontal="left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" name="Line 4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" name="Line 4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" name="Line 5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" name="Line 5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" name="Line 5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6" name="Line 53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7" name="Line 5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8" name="Line 5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9" name="Line 5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0" name="Line 57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1" name="Line 58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2" name="Line 5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3" name="Line 6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4" name="Line 6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5" name="Line 6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6" name="Line 6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7" name="Line 6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8" name="Line 6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19" name="Line 6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0" name="Line 7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1" name="Line 7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2" name="Line 7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3" name="Line 73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4" name="Line 7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5" name="Line 7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6" name="Line 7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7" name="Line 77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8" name="Line 78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29" name="Line 7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0" name="Line 8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1" name="Line 8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2" name="Line 8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3" name="Line 83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4" name="Line 8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5" name="Line 8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6" name="Line 8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7" name="Line 87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8" name="Line 88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39" name="Line 8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0" name="Line 9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1" name="Line 9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2" name="Line 9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3" name="Line 93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4" name="Line 9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5" name="Line 95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6" name="Line 96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7" name="Line 97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8" name="Line 98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49" name="Line 9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0" name="Line 10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1" name="Line 10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2" name="Line 10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3" name="Line 103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4" name="Line 104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5" name="Line 108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6" name="Line 109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7" name="Line 110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8" name="Line 111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1101</xdr:row>
      <xdr:rowOff>0</xdr:rowOff>
    </xdr:from>
    <xdr:to>
      <xdr:col>4</xdr:col>
      <xdr:colOff>0</xdr:colOff>
      <xdr:row>1101</xdr:row>
      <xdr:rowOff>0</xdr:rowOff>
    </xdr:to>
    <xdr:sp>
      <xdr:nvSpPr>
        <xdr:cNvPr id="59" name="Line 112"/>
        <xdr:cNvSpPr>
          <a:spLocks/>
        </xdr:cNvSpPr>
      </xdr:nvSpPr>
      <xdr:spPr>
        <a:xfrm flipH="1" flipV="1">
          <a:off x="5114925" y="2104263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0" name="Line 15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1" name="Line 15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2" name="Line 16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3" name="Line 16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4" name="Line 16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5" name="Line 16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6" name="Line 16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7" name="Line 16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8" name="Line 16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69" name="Line 17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0" name="Line 17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1" name="Line 17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2" name="Line 17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3" name="Line 17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4" name="Line 17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5" name="Line 17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6" name="Line 17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7" name="Line 17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8" name="Line 18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79" name="Line 18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0" name="Line 18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1" name="Line 18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2" name="Line 18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3" name="Line 18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4" name="Line 18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5" name="Line 18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6" name="Line 19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7" name="Line 19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8" name="Line 19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89" name="Line 19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0" name="Line 19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1" name="Line 19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2" name="Line 19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3" name="Line 19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4" name="Line 19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5" name="Line 19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6" name="Line 20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7" name="Line 20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8" name="Line 20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99" name="Line 20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0" name="Line 20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1" name="Line 20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2" name="Line 20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3" name="Line 20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4" name="Line 20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5" name="Line 20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6" name="Line 21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7" name="Line 21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8" name="Line 21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09" name="Line 21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0" name="Line 21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1" name="Line 21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2" name="Line 21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3" name="Line 21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4" name="Line 22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5" name="Line 22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6" name="Line 22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7" name="Line 22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8" name="Line 22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19" name="Line 23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0" name="Line 23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1" name="Line 23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2" name="Line 23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3" name="Line 23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4" name="Line 23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5" name="Line 23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6" name="Line 23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7" name="Line 24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8" name="Line 24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29" name="Line 24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0" name="Line 24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1" name="Line 24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2" name="Line 24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3" name="Line 24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4" name="Line 24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5" name="Line 24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6" name="Line 24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7" name="Line 25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8" name="Line 25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39" name="Line 25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0" name="Line 25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1" name="Line 25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2" name="Line 25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3" name="Line 25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4" name="Line 25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5" name="Line 25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6" name="Line 25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7" name="Line 26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8" name="Line 26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49" name="Line 26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0" name="Line 26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1" name="Line 26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2" name="Line 26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3" name="Line 26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4" name="Line 26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5" name="Line 26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6" name="Line 26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7" name="Line 27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8" name="Line 27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59" name="Line 27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0" name="Line 27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1" name="Line 27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2" name="Line 27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3" name="Line 27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4" name="Line 27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5" name="Line 27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6" name="Line 27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7" name="Line 28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8" name="Line 281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69" name="Line 282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0" name="Line 283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1" name="Line 284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2" name="Line 285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3" name="Line 286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4" name="Line 287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5" name="Line 288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6" name="Line 289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1104</xdr:row>
      <xdr:rowOff>0</xdr:rowOff>
    </xdr:from>
    <xdr:to>
      <xdr:col>4</xdr:col>
      <xdr:colOff>0</xdr:colOff>
      <xdr:row>1104</xdr:row>
      <xdr:rowOff>0</xdr:rowOff>
    </xdr:to>
    <xdr:sp>
      <xdr:nvSpPr>
        <xdr:cNvPr id="177" name="Line 290"/>
        <xdr:cNvSpPr>
          <a:spLocks/>
        </xdr:cNvSpPr>
      </xdr:nvSpPr>
      <xdr:spPr>
        <a:xfrm flipH="1" flipV="1">
          <a:off x="5114925" y="21095970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5"/>
  <sheetViews>
    <sheetView tabSelected="1" zoomScalePageLayoutView="0" workbookViewId="0" topLeftCell="B1011">
      <selection activeCell="D1098" sqref="D1098"/>
    </sheetView>
  </sheetViews>
  <sheetFormatPr defaultColWidth="9.00390625" defaultRowHeight="15" customHeight="1"/>
  <cols>
    <col min="1" max="1" width="4.125" style="1" customWidth="1"/>
    <col min="2" max="2" width="5.375" style="2" customWidth="1" collapsed="1"/>
    <col min="3" max="3" width="6.00390625" style="2" customWidth="1" collapsed="1"/>
    <col min="4" max="4" width="51.625" style="1" customWidth="1"/>
    <col min="5" max="5" width="11.125" style="1" customWidth="1" collapsed="1"/>
    <col min="6" max="6" width="13.75390625" style="1" hidden="1" customWidth="1" collapsed="1"/>
    <col min="7" max="7" width="11.25390625" style="1" customWidth="1" collapsed="1"/>
    <col min="8" max="8" width="8.625" style="1" customWidth="1" collapsed="1"/>
    <col min="9" max="9" width="7.125" style="1" customWidth="1" collapsed="1"/>
    <col min="10" max="10" width="37.00390625" style="1" customWidth="1" collapsed="1"/>
    <col min="11" max="11" width="1.625" style="1" hidden="1" customWidth="1" collapsed="1"/>
    <col min="12" max="13" width="9.125" style="1" customWidth="1" collapsed="1"/>
    <col min="14" max="16384" width="9.125" style="1" customWidth="1"/>
  </cols>
  <sheetData>
    <row r="1" ht="12" customHeight="1">
      <c r="J1" s="270" t="s">
        <v>646</v>
      </c>
    </row>
    <row r="2" ht="12" customHeight="1"/>
    <row r="3" spans="1:9" ht="11.25">
      <c r="A3" s="4"/>
      <c r="D3" s="400" t="s">
        <v>428</v>
      </c>
      <c r="E3" s="400"/>
      <c r="F3" s="400"/>
      <c r="G3" s="400"/>
      <c r="H3" s="400"/>
      <c r="I3" s="400"/>
    </row>
    <row r="4" spans="1:5" ht="11.25" customHeight="1">
      <c r="A4" s="4"/>
      <c r="D4" s="378"/>
      <c r="E4" s="378"/>
    </row>
    <row r="5" spans="1:11" ht="25.5" customHeight="1">
      <c r="A5" s="380" t="s">
        <v>219</v>
      </c>
      <c r="B5" s="381"/>
      <c r="C5" s="382"/>
      <c r="D5" s="379" t="s">
        <v>476</v>
      </c>
      <c r="E5" s="372" t="s">
        <v>221</v>
      </c>
      <c r="F5" s="5" t="s">
        <v>472</v>
      </c>
      <c r="G5" s="374" t="s">
        <v>454</v>
      </c>
      <c r="H5" s="376" t="s">
        <v>218</v>
      </c>
      <c r="I5" s="372" t="s">
        <v>220</v>
      </c>
      <c r="J5" s="373" t="s">
        <v>382</v>
      </c>
      <c r="K5" s="1" t="s">
        <v>236</v>
      </c>
    </row>
    <row r="6" spans="1:10" ht="15" customHeight="1">
      <c r="A6" s="108" t="s">
        <v>473</v>
      </c>
      <c r="B6" s="232" t="s">
        <v>474</v>
      </c>
      <c r="C6" s="233" t="s">
        <v>475</v>
      </c>
      <c r="D6" s="379"/>
      <c r="E6" s="372"/>
      <c r="F6" s="109"/>
      <c r="G6" s="375"/>
      <c r="H6" s="377"/>
      <c r="I6" s="372"/>
      <c r="J6" s="373"/>
    </row>
    <row r="7" spans="1:11" s="7" customFormat="1" ht="8.25" customHeight="1">
      <c r="A7" s="111">
        <v>1</v>
      </c>
      <c r="B7" s="235">
        <v>2</v>
      </c>
      <c r="C7" s="235">
        <v>3</v>
      </c>
      <c r="D7" s="231">
        <v>4</v>
      </c>
      <c r="E7" s="110" t="s">
        <v>54</v>
      </c>
      <c r="F7" s="110" t="s">
        <v>55</v>
      </c>
      <c r="G7" s="110" t="s">
        <v>55</v>
      </c>
      <c r="H7" s="111" t="s">
        <v>60</v>
      </c>
      <c r="I7" s="236">
        <v>8</v>
      </c>
      <c r="J7" s="236">
        <v>9</v>
      </c>
      <c r="K7" s="6"/>
    </row>
    <row r="8" spans="1:11" ht="11.25">
      <c r="A8" s="72" t="s">
        <v>477</v>
      </c>
      <c r="B8" s="234"/>
      <c r="C8" s="107"/>
      <c r="D8" s="112" t="s">
        <v>478</v>
      </c>
      <c r="E8" s="113">
        <f>E9+E11</f>
        <v>12639</v>
      </c>
      <c r="F8" s="114"/>
      <c r="G8" s="113">
        <f>G9+G11</f>
        <v>12636.95</v>
      </c>
      <c r="H8" s="115">
        <f aca="true" t="shared" si="0" ref="H8:H26">G8/E8*100</f>
        <v>99.98378036237044</v>
      </c>
      <c r="I8" s="9"/>
      <c r="J8" s="10"/>
      <c r="K8" s="11"/>
    </row>
    <row r="9" spans="1:11" ht="15" customHeight="1">
      <c r="A9" s="12"/>
      <c r="B9" s="116" t="s">
        <v>479</v>
      </c>
      <c r="C9" s="13"/>
      <c r="D9" s="117" t="s">
        <v>480</v>
      </c>
      <c r="E9" s="118">
        <f>E10</f>
        <v>979</v>
      </c>
      <c r="F9" s="119"/>
      <c r="G9" s="118">
        <f>G10</f>
        <v>978.41</v>
      </c>
      <c r="H9" s="120">
        <f t="shared" si="0"/>
        <v>99.93973442288049</v>
      </c>
      <c r="I9" s="14"/>
      <c r="J9" s="15"/>
      <c r="K9" s="11"/>
    </row>
    <row r="10" spans="1:11" ht="22.5">
      <c r="A10" s="12"/>
      <c r="B10" s="16"/>
      <c r="C10" s="121">
        <v>2850</v>
      </c>
      <c r="D10" s="122" t="s">
        <v>481</v>
      </c>
      <c r="E10" s="97">
        <v>979</v>
      </c>
      <c r="F10" s="93"/>
      <c r="G10" s="93">
        <v>978.41</v>
      </c>
      <c r="H10" s="94">
        <f t="shared" si="0"/>
        <v>99.93973442288049</v>
      </c>
      <c r="I10" s="17" t="s">
        <v>222</v>
      </c>
      <c r="J10" s="18"/>
      <c r="K10" s="11">
        <v>9</v>
      </c>
    </row>
    <row r="11" spans="1:11" ht="15" customHeight="1">
      <c r="A11" s="12"/>
      <c r="B11" s="116" t="s">
        <v>145</v>
      </c>
      <c r="C11" s="19"/>
      <c r="D11" s="117" t="s">
        <v>523</v>
      </c>
      <c r="E11" s="123">
        <f>E12+E13</f>
        <v>11660</v>
      </c>
      <c r="F11" s="124"/>
      <c r="G11" s="123">
        <f>G12+G13</f>
        <v>11658.54</v>
      </c>
      <c r="H11" s="120">
        <f t="shared" si="0"/>
        <v>99.98747855917668</v>
      </c>
      <c r="I11" s="14"/>
      <c r="J11" s="15"/>
      <c r="K11" s="11"/>
    </row>
    <row r="12" spans="1:11" ht="19.5" customHeight="1">
      <c r="A12" s="12"/>
      <c r="B12" s="20"/>
      <c r="C12" s="35" t="s">
        <v>146</v>
      </c>
      <c r="D12" s="98" t="s">
        <v>487</v>
      </c>
      <c r="E12" s="221">
        <v>229</v>
      </c>
      <c r="F12" s="125"/>
      <c r="G12" s="125">
        <v>228.59</v>
      </c>
      <c r="H12" s="94">
        <f t="shared" si="0"/>
        <v>99.82096069868996</v>
      </c>
      <c r="I12" s="21" t="s">
        <v>222</v>
      </c>
      <c r="J12" s="401" t="s">
        <v>444</v>
      </c>
      <c r="K12" s="11">
        <v>9</v>
      </c>
    </row>
    <row r="13" spans="1:11" ht="19.5" customHeight="1">
      <c r="A13" s="12"/>
      <c r="B13" s="20"/>
      <c r="C13" s="35" t="s">
        <v>147</v>
      </c>
      <c r="D13" s="98" t="s">
        <v>495</v>
      </c>
      <c r="E13" s="221">
        <v>11431</v>
      </c>
      <c r="F13" s="125"/>
      <c r="G13" s="125">
        <v>11429.95</v>
      </c>
      <c r="H13" s="94">
        <f t="shared" si="0"/>
        <v>99.99081445192897</v>
      </c>
      <c r="I13" s="21" t="s">
        <v>222</v>
      </c>
      <c r="J13" s="402"/>
      <c r="K13" s="11">
        <v>9</v>
      </c>
    </row>
    <row r="14" spans="1:11" ht="15" customHeight="1">
      <c r="A14" s="44" t="s">
        <v>62</v>
      </c>
      <c r="B14" s="22"/>
      <c r="C14" s="23"/>
      <c r="D14" s="126" t="s">
        <v>63</v>
      </c>
      <c r="E14" s="127">
        <f>SUM(E15)</f>
        <v>375598</v>
      </c>
      <c r="F14" s="127"/>
      <c r="G14" s="127">
        <f>SUM(G15)</f>
        <v>332450.44000000006</v>
      </c>
      <c r="H14" s="115">
        <f t="shared" si="0"/>
        <v>88.51230304740709</v>
      </c>
      <c r="I14" s="9"/>
      <c r="J14" s="10"/>
      <c r="K14" s="11"/>
    </row>
    <row r="15" spans="1:11" ht="56.25">
      <c r="A15" s="12"/>
      <c r="B15" s="116" t="s">
        <v>64</v>
      </c>
      <c r="C15" s="13"/>
      <c r="D15" s="117" t="s">
        <v>65</v>
      </c>
      <c r="E15" s="128">
        <f>E16+E20+E24+E27+E30+E34+E41+E45+E49+E56+E60+E64+E71+E75+E78+E85+E88+E91+E94+E97+E99+E101+E103+E108+E113+E115+E117+E119+E121+E125</f>
        <v>375598</v>
      </c>
      <c r="F15" s="129"/>
      <c r="G15" s="128">
        <f>G16+G20+G24+G27+G30+G34+G41+G45+G49+G56+G60+G64+G71+G75+G78+G85+G88+G91+G94+G97+G99+G101+G103+G108+G113+G115+G117+G119+G121+G125</f>
        <v>332450.44000000006</v>
      </c>
      <c r="H15" s="120">
        <f t="shared" si="0"/>
        <v>88.51230304740709</v>
      </c>
      <c r="I15" s="14"/>
      <c r="J15" s="239" t="s">
        <v>558</v>
      </c>
      <c r="K15" s="11">
        <v>12</v>
      </c>
    </row>
    <row r="16" spans="1:11" ht="79.5" customHeight="1" hidden="1">
      <c r="A16" s="12"/>
      <c r="B16" s="20"/>
      <c r="C16" s="121" t="s">
        <v>66</v>
      </c>
      <c r="D16" s="130" t="s">
        <v>67</v>
      </c>
      <c r="E16" s="131">
        <f>SUM(E17+E18+E19)</f>
        <v>0</v>
      </c>
      <c r="F16" s="131"/>
      <c r="G16" s="131">
        <f>SUM(G17+G18+G19)</f>
        <v>0</v>
      </c>
      <c r="H16" s="94">
        <v>0</v>
      </c>
      <c r="I16" s="21"/>
      <c r="J16" s="18"/>
      <c r="K16" s="11"/>
    </row>
    <row r="17" spans="1:11" ht="11.25" hidden="1">
      <c r="A17" s="12"/>
      <c r="B17" s="20"/>
      <c r="C17" s="132"/>
      <c r="D17" s="122" t="s">
        <v>109</v>
      </c>
      <c r="E17" s="131">
        <v>0</v>
      </c>
      <c r="F17" s="131"/>
      <c r="G17" s="131">
        <v>0</v>
      </c>
      <c r="H17" s="94">
        <v>0</v>
      </c>
      <c r="I17" s="21"/>
      <c r="J17" s="18"/>
      <c r="K17" s="11"/>
    </row>
    <row r="18" spans="1:11" ht="11.25" hidden="1">
      <c r="A18" s="12"/>
      <c r="B18" s="20"/>
      <c r="C18" s="133"/>
      <c r="D18" s="122" t="s">
        <v>110</v>
      </c>
      <c r="E18" s="131">
        <v>0</v>
      </c>
      <c r="F18" s="131"/>
      <c r="G18" s="131">
        <v>0</v>
      </c>
      <c r="H18" s="94">
        <v>0</v>
      </c>
      <c r="I18" s="21"/>
      <c r="J18" s="18"/>
      <c r="K18" s="11"/>
    </row>
    <row r="19" spans="1:11" ht="14.25" customHeight="1" hidden="1">
      <c r="A19" s="12"/>
      <c r="B19" s="20"/>
      <c r="C19" s="134"/>
      <c r="D19" s="122" t="s">
        <v>108</v>
      </c>
      <c r="E19" s="131">
        <v>0</v>
      </c>
      <c r="F19" s="131"/>
      <c r="G19" s="131">
        <v>0</v>
      </c>
      <c r="H19" s="94">
        <v>0</v>
      </c>
      <c r="I19" s="21"/>
      <c r="J19" s="18"/>
      <c r="K19" s="11"/>
    </row>
    <row r="20" spans="1:11" ht="56.25" hidden="1">
      <c r="A20" s="12"/>
      <c r="B20" s="20"/>
      <c r="C20" s="121" t="s">
        <v>68</v>
      </c>
      <c r="D20" s="130" t="s">
        <v>67</v>
      </c>
      <c r="E20" s="131">
        <f>SUM(E21+E22+E23)</f>
        <v>0</v>
      </c>
      <c r="F20" s="131"/>
      <c r="G20" s="131">
        <f>SUM(G21+G22+G23)</f>
        <v>0</v>
      </c>
      <c r="H20" s="94">
        <v>0</v>
      </c>
      <c r="I20" s="21"/>
      <c r="J20" s="18"/>
      <c r="K20" s="11"/>
    </row>
    <row r="21" spans="1:11" ht="11.25" hidden="1">
      <c r="A21" s="12"/>
      <c r="B21" s="20"/>
      <c r="C21" s="132"/>
      <c r="D21" s="122" t="s">
        <v>109</v>
      </c>
      <c r="E21" s="131">
        <v>0</v>
      </c>
      <c r="F21" s="131"/>
      <c r="G21" s="131">
        <v>0</v>
      </c>
      <c r="H21" s="94">
        <v>0</v>
      </c>
      <c r="I21" s="21"/>
      <c r="J21" s="18"/>
      <c r="K21" s="11"/>
    </row>
    <row r="22" spans="1:11" ht="11.25" hidden="1">
      <c r="A22" s="12"/>
      <c r="B22" s="20"/>
      <c r="C22" s="133"/>
      <c r="D22" s="122" t="s">
        <v>110</v>
      </c>
      <c r="E22" s="131">
        <v>0</v>
      </c>
      <c r="F22" s="131"/>
      <c r="G22" s="131">
        <v>0</v>
      </c>
      <c r="H22" s="94">
        <v>0</v>
      </c>
      <c r="I22" s="21"/>
      <c r="J22" s="18"/>
      <c r="K22" s="11"/>
    </row>
    <row r="23" spans="1:11" ht="14.25" customHeight="1" hidden="1">
      <c r="A23" s="12"/>
      <c r="B23" s="20"/>
      <c r="C23" s="134"/>
      <c r="D23" s="122" t="s">
        <v>108</v>
      </c>
      <c r="E23" s="131">
        <v>0</v>
      </c>
      <c r="F23" s="131"/>
      <c r="G23" s="131">
        <v>0</v>
      </c>
      <c r="H23" s="94">
        <v>0</v>
      </c>
      <c r="I23" s="21"/>
      <c r="J23" s="18"/>
      <c r="K23" s="11"/>
    </row>
    <row r="24" spans="1:11" ht="11.25">
      <c r="A24" s="12"/>
      <c r="B24" s="20"/>
      <c r="C24" s="35" t="s">
        <v>148</v>
      </c>
      <c r="D24" s="101" t="s">
        <v>513</v>
      </c>
      <c r="E24" s="131">
        <f>SUM(E25:E26)</f>
        <v>172668</v>
      </c>
      <c r="F24" s="131"/>
      <c r="G24" s="131">
        <f>SUM(G25:G26)</f>
        <v>146621.94</v>
      </c>
      <c r="H24" s="94">
        <f t="shared" si="0"/>
        <v>84.91552574883592</v>
      </c>
      <c r="I24" s="21" t="s">
        <v>222</v>
      </c>
      <c r="J24" s="18"/>
      <c r="K24" s="11"/>
    </row>
    <row r="25" spans="1:11" ht="14.25" customHeight="1">
      <c r="A25" s="12"/>
      <c r="B25" s="20"/>
      <c r="C25" s="370"/>
      <c r="D25" s="101" t="s">
        <v>225</v>
      </c>
      <c r="E25" s="131">
        <v>20943</v>
      </c>
      <c r="F25" s="131"/>
      <c r="G25" s="131">
        <v>0</v>
      </c>
      <c r="H25" s="94">
        <f t="shared" si="0"/>
        <v>0</v>
      </c>
      <c r="I25" s="352"/>
      <c r="J25" s="18"/>
      <c r="K25" s="11"/>
    </row>
    <row r="26" spans="1:11" ht="12" customHeight="1">
      <c r="A26" s="12"/>
      <c r="B26" s="20"/>
      <c r="C26" s="370"/>
      <c r="D26" s="101" t="s">
        <v>226</v>
      </c>
      <c r="E26" s="131">
        <v>151725</v>
      </c>
      <c r="F26" s="131"/>
      <c r="G26" s="131">
        <v>146621.94</v>
      </c>
      <c r="H26" s="94">
        <f t="shared" si="0"/>
        <v>96.63663865546218</v>
      </c>
      <c r="I26" s="354"/>
      <c r="J26" s="18"/>
      <c r="K26" s="11"/>
    </row>
    <row r="27" spans="1:11" ht="11.25">
      <c r="A27" s="12"/>
      <c r="B27" s="20"/>
      <c r="C27" s="35" t="s">
        <v>149</v>
      </c>
      <c r="D27" s="101" t="s">
        <v>513</v>
      </c>
      <c r="E27" s="131">
        <f>SUM(E28:E29)</f>
        <v>30471</v>
      </c>
      <c r="F27" s="131"/>
      <c r="G27" s="131">
        <f>SUM(G28:G29)</f>
        <v>25724.47</v>
      </c>
      <c r="H27" s="94">
        <f aca="true" t="shared" si="1" ref="H27:H33">G27/E27*100</f>
        <v>84.42279544484921</v>
      </c>
      <c r="I27" s="21" t="s">
        <v>222</v>
      </c>
      <c r="J27" s="18"/>
      <c r="K27" s="11"/>
    </row>
    <row r="28" spans="1:11" ht="13.5" customHeight="1">
      <c r="A28" s="12"/>
      <c r="B28" s="20"/>
      <c r="C28" s="365"/>
      <c r="D28" s="101" t="s">
        <v>225</v>
      </c>
      <c r="E28" s="131">
        <v>3696</v>
      </c>
      <c r="F28" s="131"/>
      <c r="G28" s="131">
        <v>0</v>
      </c>
      <c r="H28" s="94">
        <f t="shared" si="1"/>
        <v>0</v>
      </c>
      <c r="I28" s="352"/>
      <c r="J28" s="18"/>
      <c r="K28" s="11"/>
    </row>
    <row r="29" spans="1:11" ht="13.5" customHeight="1">
      <c r="A29" s="12"/>
      <c r="B29" s="20"/>
      <c r="C29" s="363"/>
      <c r="D29" s="101" t="s">
        <v>226</v>
      </c>
      <c r="E29" s="131">
        <v>26775</v>
      </c>
      <c r="F29" s="131"/>
      <c r="G29" s="131">
        <v>25724.47</v>
      </c>
      <c r="H29" s="94">
        <f t="shared" si="1"/>
        <v>96.07645191409898</v>
      </c>
      <c r="I29" s="354"/>
      <c r="J29" s="18"/>
      <c r="K29" s="11"/>
    </row>
    <row r="30" spans="1:11" ht="11.25">
      <c r="A30" s="12"/>
      <c r="B30" s="20"/>
      <c r="C30" s="35" t="s">
        <v>150</v>
      </c>
      <c r="D30" s="101" t="s">
        <v>502</v>
      </c>
      <c r="E30" s="131">
        <f>SUM(E31:E33)</f>
        <v>32894</v>
      </c>
      <c r="F30" s="131"/>
      <c r="G30" s="131">
        <f>SUM(G31:G33)</f>
        <v>31509.87</v>
      </c>
      <c r="H30" s="94">
        <f t="shared" si="1"/>
        <v>95.79215054417219</v>
      </c>
      <c r="I30" s="21" t="s">
        <v>222</v>
      </c>
      <c r="J30" s="18"/>
      <c r="K30" s="11"/>
    </row>
    <row r="31" spans="1:11" ht="11.25">
      <c r="A31" s="12"/>
      <c r="B31" s="20"/>
      <c r="C31" s="365"/>
      <c r="D31" s="101" t="s">
        <v>227</v>
      </c>
      <c r="E31" s="131">
        <v>1591</v>
      </c>
      <c r="F31" s="131"/>
      <c r="G31" s="131">
        <v>1589.6</v>
      </c>
      <c r="H31" s="94">
        <f t="shared" si="1"/>
        <v>99.91200502828409</v>
      </c>
      <c r="I31" s="352"/>
      <c r="J31" s="18"/>
      <c r="K31" s="11"/>
    </row>
    <row r="32" spans="1:11" ht="11.25">
      <c r="A32" s="12"/>
      <c r="B32" s="20"/>
      <c r="C32" s="363"/>
      <c r="D32" s="101" t="s">
        <v>228</v>
      </c>
      <c r="E32" s="131">
        <v>26326</v>
      </c>
      <c r="F32" s="131"/>
      <c r="G32" s="131">
        <v>24943.27</v>
      </c>
      <c r="H32" s="94">
        <f t="shared" si="1"/>
        <v>94.74766390640431</v>
      </c>
      <c r="I32" s="353"/>
      <c r="J32" s="18"/>
      <c r="K32" s="11"/>
    </row>
    <row r="33" spans="1:11" ht="11.25">
      <c r="A33" s="12"/>
      <c r="B33" s="20"/>
      <c r="C33" s="363"/>
      <c r="D33" s="101" t="s">
        <v>229</v>
      </c>
      <c r="E33" s="131">
        <v>4977</v>
      </c>
      <c r="F33" s="131"/>
      <c r="G33" s="131">
        <v>4977</v>
      </c>
      <c r="H33" s="94">
        <f t="shared" si="1"/>
        <v>100</v>
      </c>
      <c r="I33" s="354"/>
      <c r="J33" s="18"/>
      <c r="K33" s="11"/>
    </row>
    <row r="34" spans="1:11" ht="11.25" hidden="1">
      <c r="A34" s="12"/>
      <c r="B34" s="20"/>
      <c r="C34" s="35" t="s">
        <v>69</v>
      </c>
      <c r="D34" s="101" t="s">
        <v>502</v>
      </c>
      <c r="E34" s="131">
        <f>SUM(E35:E40)</f>
        <v>0</v>
      </c>
      <c r="F34" s="131"/>
      <c r="G34" s="131">
        <v>0</v>
      </c>
      <c r="H34" s="94">
        <v>0</v>
      </c>
      <c r="I34" s="21"/>
      <c r="J34" s="18"/>
      <c r="K34" s="11"/>
    </row>
    <row r="35" spans="1:11" ht="11.25" hidden="1">
      <c r="A35" s="12"/>
      <c r="B35" s="20"/>
      <c r="C35" s="35"/>
      <c r="D35" s="101" t="s">
        <v>115</v>
      </c>
      <c r="E35" s="131">
        <v>0</v>
      </c>
      <c r="F35" s="131"/>
      <c r="G35" s="131">
        <v>0</v>
      </c>
      <c r="H35" s="94">
        <v>0</v>
      </c>
      <c r="I35" s="21"/>
      <c r="J35" s="18"/>
      <c r="K35" s="11"/>
    </row>
    <row r="36" spans="1:11" ht="11.25" hidden="1">
      <c r="A36" s="12"/>
      <c r="B36" s="20"/>
      <c r="C36" s="35"/>
      <c r="D36" s="101" t="s">
        <v>101</v>
      </c>
      <c r="E36" s="131">
        <v>0</v>
      </c>
      <c r="F36" s="131"/>
      <c r="G36" s="131">
        <v>0</v>
      </c>
      <c r="H36" s="94">
        <v>0</v>
      </c>
      <c r="I36" s="21"/>
      <c r="J36" s="18"/>
      <c r="K36" s="11"/>
    </row>
    <row r="37" spans="1:11" ht="11.25" hidden="1">
      <c r="A37" s="12"/>
      <c r="B37" s="20"/>
      <c r="C37" s="35"/>
      <c r="D37" s="101" t="s">
        <v>111</v>
      </c>
      <c r="E37" s="131">
        <v>0</v>
      </c>
      <c r="F37" s="131"/>
      <c r="G37" s="131">
        <v>0</v>
      </c>
      <c r="H37" s="94">
        <v>0</v>
      </c>
      <c r="I37" s="21"/>
      <c r="J37" s="18"/>
      <c r="K37" s="11"/>
    </row>
    <row r="38" spans="1:11" ht="11.25" hidden="1">
      <c r="A38" s="12"/>
      <c r="B38" s="20"/>
      <c r="C38" s="35"/>
      <c r="D38" s="101" t="s">
        <v>112</v>
      </c>
      <c r="E38" s="131">
        <v>0</v>
      </c>
      <c r="F38" s="131"/>
      <c r="G38" s="131">
        <v>0</v>
      </c>
      <c r="H38" s="94">
        <v>0</v>
      </c>
      <c r="I38" s="21"/>
      <c r="J38" s="18"/>
      <c r="K38" s="11"/>
    </row>
    <row r="39" spans="1:11" ht="11.25" hidden="1">
      <c r="A39" s="12"/>
      <c r="B39" s="20"/>
      <c r="C39" s="35"/>
      <c r="D39" s="101" t="s">
        <v>113</v>
      </c>
      <c r="E39" s="131">
        <v>0</v>
      </c>
      <c r="F39" s="131"/>
      <c r="G39" s="131">
        <v>0</v>
      </c>
      <c r="H39" s="94">
        <v>0</v>
      </c>
      <c r="I39" s="21"/>
      <c r="J39" s="18"/>
      <c r="K39" s="11"/>
    </row>
    <row r="40" spans="1:11" ht="11.25" hidden="1">
      <c r="A40" s="12"/>
      <c r="B40" s="20"/>
      <c r="C40" s="35"/>
      <c r="D40" s="101" t="s">
        <v>114</v>
      </c>
      <c r="E40" s="131">
        <v>0</v>
      </c>
      <c r="F40" s="131"/>
      <c r="G40" s="131">
        <v>0</v>
      </c>
      <c r="H40" s="94">
        <v>0</v>
      </c>
      <c r="I40" s="21"/>
      <c r="J40" s="18"/>
      <c r="K40" s="11"/>
    </row>
    <row r="41" spans="1:11" ht="11.25">
      <c r="A41" s="12"/>
      <c r="B41" s="20"/>
      <c r="C41" s="35" t="s">
        <v>70</v>
      </c>
      <c r="D41" s="101" t="s">
        <v>502</v>
      </c>
      <c r="E41" s="131">
        <f>SUM(E42:E44)</f>
        <v>5798</v>
      </c>
      <c r="F41" s="131"/>
      <c r="G41" s="131">
        <f>SUM(G42:G44)</f>
        <v>5513.790000000001</v>
      </c>
      <c r="H41" s="94">
        <f aca="true" t="shared" si="2" ref="H41:H48">G41/E41*100</f>
        <v>95.09813728872027</v>
      </c>
      <c r="I41" s="21" t="s">
        <v>222</v>
      </c>
      <c r="J41" s="18"/>
      <c r="K41" s="11"/>
    </row>
    <row r="42" spans="1:11" ht="11.25">
      <c r="A42" s="12"/>
      <c r="B42" s="20"/>
      <c r="C42" s="365"/>
      <c r="D42" s="101" t="s">
        <v>227</v>
      </c>
      <c r="E42" s="131">
        <v>280</v>
      </c>
      <c r="F42" s="131"/>
      <c r="G42" s="131">
        <v>280.52</v>
      </c>
      <c r="H42" s="94">
        <f t="shared" si="2"/>
        <v>100.18571428571428</v>
      </c>
      <c r="I42" s="352"/>
      <c r="J42" s="18"/>
      <c r="K42" s="11"/>
    </row>
    <row r="43" spans="1:11" ht="11.25">
      <c r="A43" s="12"/>
      <c r="B43" s="20"/>
      <c r="C43" s="363"/>
      <c r="D43" s="101" t="s">
        <v>228</v>
      </c>
      <c r="E43" s="131">
        <v>4645</v>
      </c>
      <c r="F43" s="131"/>
      <c r="G43" s="131">
        <v>4360.27</v>
      </c>
      <c r="H43" s="94">
        <f t="shared" si="2"/>
        <v>93.87018299246502</v>
      </c>
      <c r="I43" s="353"/>
      <c r="J43" s="18"/>
      <c r="K43" s="11"/>
    </row>
    <row r="44" spans="1:11" ht="11.25">
      <c r="A44" s="12"/>
      <c r="B44" s="20"/>
      <c r="C44" s="363"/>
      <c r="D44" s="101" t="s">
        <v>229</v>
      </c>
      <c r="E44" s="131">
        <v>873</v>
      </c>
      <c r="F44" s="131"/>
      <c r="G44" s="131">
        <v>873</v>
      </c>
      <c r="H44" s="94">
        <f t="shared" si="2"/>
        <v>100</v>
      </c>
      <c r="I44" s="354"/>
      <c r="J44" s="18"/>
      <c r="K44" s="11"/>
    </row>
    <row r="45" spans="1:11" ht="11.25">
      <c r="A45" s="12"/>
      <c r="B45" s="20"/>
      <c r="C45" s="35" t="s">
        <v>151</v>
      </c>
      <c r="D45" s="101" t="s">
        <v>503</v>
      </c>
      <c r="E45" s="131">
        <f>SUM(E46:E48)</f>
        <v>11841</v>
      </c>
      <c r="F45" s="131"/>
      <c r="G45" s="131">
        <f>SUM(G46:G48)</f>
        <v>11303.72</v>
      </c>
      <c r="H45" s="94">
        <f t="shared" si="2"/>
        <v>95.46254539312558</v>
      </c>
      <c r="I45" s="21" t="s">
        <v>222</v>
      </c>
      <c r="J45" s="18"/>
      <c r="K45" s="11"/>
    </row>
    <row r="46" spans="1:11" ht="11.25">
      <c r="A46" s="12"/>
      <c r="B46" s="20"/>
      <c r="C46" s="365"/>
      <c r="D46" s="101" t="s">
        <v>227</v>
      </c>
      <c r="E46" s="131">
        <v>6613</v>
      </c>
      <c r="F46" s="131"/>
      <c r="G46" s="131">
        <v>6612.49</v>
      </c>
      <c r="H46" s="94">
        <f t="shared" si="2"/>
        <v>99.99228791773778</v>
      </c>
      <c r="I46" s="352"/>
      <c r="J46" s="18"/>
      <c r="K46" s="11"/>
    </row>
    <row r="47" spans="1:11" ht="11.25">
      <c r="A47" s="12"/>
      <c r="B47" s="20"/>
      <c r="C47" s="363"/>
      <c r="D47" s="101" t="s">
        <v>228</v>
      </c>
      <c r="E47" s="131">
        <v>4390</v>
      </c>
      <c r="F47" s="131"/>
      <c r="G47" s="131">
        <v>3853.23</v>
      </c>
      <c r="H47" s="94">
        <f t="shared" si="2"/>
        <v>87.77289293849658</v>
      </c>
      <c r="I47" s="353"/>
      <c r="J47" s="18"/>
      <c r="K47" s="11"/>
    </row>
    <row r="48" spans="1:11" ht="11.25">
      <c r="A48" s="12"/>
      <c r="B48" s="20"/>
      <c r="C48" s="363"/>
      <c r="D48" s="101" t="s">
        <v>229</v>
      </c>
      <c r="E48" s="131">
        <v>838</v>
      </c>
      <c r="F48" s="131"/>
      <c r="G48" s="131">
        <v>838</v>
      </c>
      <c r="H48" s="94">
        <f t="shared" si="2"/>
        <v>100</v>
      </c>
      <c r="I48" s="354"/>
      <c r="J48" s="18"/>
      <c r="K48" s="11"/>
    </row>
    <row r="49" spans="1:11" ht="11.25" hidden="1">
      <c r="A49" s="12"/>
      <c r="B49" s="20"/>
      <c r="C49" s="35" t="s">
        <v>71</v>
      </c>
      <c r="D49" s="101" t="s">
        <v>3</v>
      </c>
      <c r="E49" s="131">
        <f>SUM(E50:E55)</f>
        <v>0</v>
      </c>
      <c r="F49" s="131"/>
      <c r="G49" s="131">
        <f>SUM(G50:G55)</f>
        <v>0</v>
      </c>
      <c r="H49" s="94">
        <v>0</v>
      </c>
      <c r="I49" s="21"/>
      <c r="J49" s="18"/>
      <c r="K49" s="11"/>
    </row>
    <row r="50" spans="1:11" ht="11.25" hidden="1">
      <c r="A50" s="12"/>
      <c r="B50" s="20"/>
      <c r="C50" s="35"/>
      <c r="D50" s="101" t="s">
        <v>115</v>
      </c>
      <c r="E50" s="131">
        <v>0</v>
      </c>
      <c r="F50" s="131"/>
      <c r="G50" s="131">
        <v>0</v>
      </c>
      <c r="H50" s="94">
        <v>0</v>
      </c>
      <c r="I50" s="21"/>
      <c r="J50" s="18"/>
      <c r="K50" s="11"/>
    </row>
    <row r="51" spans="1:11" ht="11.25" hidden="1">
      <c r="A51" s="12"/>
      <c r="B51" s="20"/>
      <c r="C51" s="35"/>
      <c r="D51" s="101" t="s">
        <v>101</v>
      </c>
      <c r="E51" s="131">
        <v>0</v>
      </c>
      <c r="F51" s="131"/>
      <c r="G51" s="131">
        <v>0</v>
      </c>
      <c r="H51" s="94">
        <v>0</v>
      </c>
      <c r="I51" s="21"/>
      <c r="J51" s="18"/>
      <c r="K51" s="11"/>
    </row>
    <row r="52" spans="1:11" ht="11.25" hidden="1">
      <c r="A52" s="12"/>
      <c r="B52" s="20"/>
      <c r="C52" s="35"/>
      <c r="D52" s="101" t="s">
        <v>111</v>
      </c>
      <c r="E52" s="131">
        <v>0</v>
      </c>
      <c r="F52" s="131"/>
      <c r="G52" s="131">
        <v>0</v>
      </c>
      <c r="H52" s="94">
        <v>0</v>
      </c>
      <c r="I52" s="21"/>
      <c r="J52" s="18"/>
      <c r="K52" s="11"/>
    </row>
    <row r="53" spans="1:11" ht="11.25" hidden="1">
      <c r="A53" s="12"/>
      <c r="B53" s="20"/>
      <c r="C53" s="35"/>
      <c r="D53" s="101" t="s">
        <v>112</v>
      </c>
      <c r="E53" s="131">
        <v>0</v>
      </c>
      <c r="F53" s="131"/>
      <c r="G53" s="131">
        <v>0</v>
      </c>
      <c r="H53" s="94">
        <v>0</v>
      </c>
      <c r="I53" s="21"/>
      <c r="J53" s="18"/>
      <c r="K53" s="11"/>
    </row>
    <row r="54" spans="1:11" ht="11.25" hidden="1">
      <c r="A54" s="12"/>
      <c r="B54" s="20"/>
      <c r="C54" s="35"/>
      <c r="D54" s="101" t="s">
        <v>113</v>
      </c>
      <c r="E54" s="131">
        <v>0</v>
      </c>
      <c r="F54" s="131"/>
      <c r="G54" s="131">
        <v>0</v>
      </c>
      <c r="H54" s="94">
        <v>0</v>
      </c>
      <c r="I54" s="21"/>
      <c r="J54" s="18"/>
      <c r="K54" s="11"/>
    </row>
    <row r="55" spans="1:11" ht="11.25" hidden="1">
      <c r="A55" s="12"/>
      <c r="B55" s="20"/>
      <c r="C55" s="35"/>
      <c r="D55" s="101" t="s">
        <v>114</v>
      </c>
      <c r="E55" s="131">
        <v>0</v>
      </c>
      <c r="F55" s="131"/>
      <c r="G55" s="131">
        <v>0</v>
      </c>
      <c r="H55" s="94">
        <v>0</v>
      </c>
      <c r="I55" s="21"/>
      <c r="J55" s="18"/>
      <c r="K55" s="11"/>
    </row>
    <row r="56" spans="1:11" ht="11.25">
      <c r="A56" s="12"/>
      <c r="B56" s="20"/>
      <c r="C56" s="35" t="s">
        <v>72</v>
      </c>
      <c r="D56" s="101" t="s">
        <v>503</v>
      </c>
      <c r="E56" s="131">
        <f>SUM(E57:E59)</f>
        <v>2090</v>
      </c>
      <c r="F56" s="131"/>
      <c r="G56" s="131">
        <f>SUM(G57:G59)</f>
        <v>2013.02</v>
      </c>
      <c r="H56" s="94">
        <f aca="true" t="shared" si="3" ref="H56:H63">G56/E56*100</f>
        <v>96.31674641148325</v>
      </c>
      <c r="I56" s="21" t="s">
        <v>222</v>
      </c>
      <c r="J56" s="18"/>
      <c r="K56" s="11"/>
    </row>
    <row r="57" spans="1:11" ht="11.25">
      <c r="A57" s="12"/>
      <c r="B57" s="20"/>
      <c r="C57" s="365"/>
      <c r="D57" s="101" t="s">
        <v>227</v>
      </c>
      <c r="E57" s="131">
        <v>1167</v>
      </c>
      <c r="F57" s="131"/>
      <c r="G57" s="131">
        <v>1166.88</v>
      </c>
      <c r="H57" s="94">
        <f t="shared" si="3"/>
        <v>99.9897172236504</v>
      </c>
      <c r="I57" s="352"/>
      <c r="J57" s="18"/>
      <c r="K57" s="11"/>
    </row>
    <row r="58" spans="1:11" ht="11.25">
      <c r="A58" s="12"/>
      <c r="B58" s="20"/>
      <c r="C58" s="363"/>
      <c r="D58" s="101" t="s">
        <v>228</v>
      </c>
      <c r="E58" s="131">
        <v>775</v>
      </c>
      <c r="F58" s="131"/>
      <c r="G58" s="131">
        <v>698.14</v>
      </c>
      <c r="H58" s="94">
        <f t="shared" si="3"/>
        <v>90.08258064516129</v>
      </c>
      <c r="I58" s="353"/>
      <c r="J58" s="18"/>
      <c r="K58" s="11"/>
    </row>
    <row r="59" spans="1:11" ht="11.25">
      <c r="A59" s="12"/>
      <c r="B59" s="20"/>
      <c r="C59" s="363"/>
      <c r="D59" s="101" t="s">
        <v>229</v>
      </c>
      <c r="E59" s="131">
        <v>148</v>
      </c>
      <c r="F59" s="131"/>
      <c r="G59" s="131">
        <v>148</v>
      </c>
      <c r="H59" s="94">
        <f t="shared" si="3"/>
        <v>100</v>
      </c>
      <c r="I59" s="354"/>
      <c r="J59" s="18"/>
      <c r="K59" s="11"/>
    </row>
    <row r="60" spans="1:11" ht="11.25">
      <c r="A60" s="12"/>
      <c r="B60" s="20"/>
      <c r="C60" s="35" t="s">
        <v>152</v>
      </c>
      <c r="D60" s="101" t="s">
        <v>504</v>
      </c>
      <c r="E60" s="131">
        <f>SUM(E61:E63)</f>
        <v>1905</v>
      </c>
      <c r="F60" s="131"/>
      <c r="G60" s="131">
        <f>SUM(G61:G63)</f>
        <v>1846.8200000000002</v>
      </c>
      <c r="H60" s="94">
        <f t="shared" si="3"/>
        <v>96.9459317585302</v>
      </c>
      <c r="I60" s="21" t="s">
        <v>222</v>
      </c>
      <c r="J60" s="18"/>
      <c r="K60" s="11"/>
    </row>
    <row r="61" spans="1:11" ht="11.25">
      <c r="A61" s="12"/>
      <c r="B61" s="20"/>
      <c r="C61" s="365"/>
      <c r="D61" s="101" t="s">
        <v>227</v>
      </c>
      <c r="E61" s="131">
        <v>1062</v>
      </c>
      <c r="F61" s="131"/>
      <c r="G61" s="131">
        <v>1061.45</v>
      </c>
      <c r="H61" s="94">
        <f t="shared" si="3"/>
        <v>99.9482109227872</v>
      </c>
      <c r="I61" s="352"/>
      <c r="J61" s="18"/>
      <c r="K61" s="11"/>
    </row>
    <row r="62" spans="1:11" ht="11.25">
      <c r="A62" s="12"/>
      <c r="B62" s="20"/>
      <c r="C62" s="363"/>
      <c r="D62" s="101" t="s">
        <v>228</v>
      </c>
      <c r="E62" s="131">
        <v>708</v>
      </c>
      <c r="F62" s="131"/>
      <c r="G62" s="131">
        <v>650.37</v>
      </c>
      <c r="H62" s="94">
        <f t="shared" si="3"/>
        <v>91.86016949152543</v>
      </c>
      <c r="I62" s="353"/>
      <c r="J62" s="18"/>
      <c r="K62" s="11"/>
    </row>
    <row r="63" spans="1:11" ht="11.25">
      <c r="A63" s="12"/>
      <c r="B63" s="20"/>
      <c r="C63" s="363"/>
      <c r="D63" s="101" t="s">
        <v>229</v>
      </c>
      <c r="E63" s="131">
        <v>135</v>
      </c>
      <c r="F63" s="131"/>
      <c r="G63" s="131">
        <v>135</v>
      </c>
      <c r="H63" s="94">
        <f t="shared" si="3"/>
        <v>100</v>
      </c>
      <c r="I63" s="354"/>
      <c r="J63" s="18"/>
      <c r="K63" s="11"/>
    </row>
    <row r="64" spans="1:11" ht="11.25" hidden="1">
      <c r="A64" s="12"/>
      <c r="B64" s="20"/>
      <c r="C64" s="35" t="s">
        <v>73</v>
      </c>
      <c r="D64" s="101" t="s">
        <v>504</v>
      </c>
      <c r="E64" s="131">
        <f>SUM(E65:E70)</f>
        <v>0</v>
      </c>
      <c r="F64" s="131"/>
      <c r="G64" s="131">
        <f>SUM(G65:G70)</f>
        <v>0</v>
      </c>
      <c r="H64" s="94">
        <v>0</v>
      </c>
      <c r="I64" s="21"/>
      <c r="J64" s="18"/>
      <c r="K64" s="11"/>
    </row>
    <row r="65" spans="1:11" ht="11.25" hidden="1">
      <c r="A65" s="12"/>
      <c r="B65" s="20"/>
      <c r="C65" s="35"/>
      <c r="D65" s="101" t="s">
        <v>115</v>
      </c>
      <c r="E65" s="131">
        <v>0</v>
      </c>
      <c r="F65" s="131"/>
      <c r="G65" s="131">
        <v>0</v>
      </c>
      <c r="H65" s="94">
        <v>0</v>
      </c>
      <c r="I65" s="21"/>
      <c r="J65" s="18"/>
      <c r="K65" s="11"/>
    </row>
    <row r="66" spans="1:11" ht="11.25" hidden="1">
      <c r="A66" s="12"/>
      <c r="B66" s="20"/>
      <c r="C66" s="35"/>
      <c r="D66" s="101" t="s">
        <v>101</v>
      </c>
      <c r="E66" s="131">
        <v>0</v>
      </c>
      <c r="F66" s="131"/>
      <c r="G66" s="131">
        <v>0</v>
      </c>
      <c r="H66" s="94">
        <v>0</v>
      </c>
      <c r="I66" s="21"/>
      <c r="J66" s="18"/>
      <c r="K66" s="11"/>
    </row>
    <row r="67" spans="1:11" ht="11.25" hidden="1">
      <c r="A67" s="12"/>
      <c r="B67" s="20"/>
      <c r="C67" s="35"/>
      <c r="D67" s="101" t="s">
        <v>111</v>
      </c>
      <c r="E67" s="131">
        <v>0</v>
      </c>
      <c r="F67" s="131"/>
      <c r="G67" s="131">
        <v>0</v>
      </c>
      <c r="H67" s="94">
        <v>0</v>
      </c>
      <c r="I67" s="21"/>
      <c r="J67" s="18"/>
      <c r="K67" s="11"/>
    </row>
    <row r="68" spans="1:11" ht="11.25" hidden="1">
      <c r="A68" s="12"/>
      <c r="B68" s="20"/>
      <c r="C68" s="35"/>
      <c r="D68" s="101" t="s">
        <v>112</v>
      </c>
      <c r="E68" s="131">
        <v>0</v>
      </c>
      <c r="F68" s="131"/>
      <c r="G68" s="131">
        <v>0</v>
      </c>
      <c r="H68" s="94">
        <v>0</v>
      </c>
      <c r="I68" s="21"/>
      <c r="J68" s="18"/>
      <c r="K68" s="11"/>
    </row>
    <row r="69" spans="1:11" ht="11.25" hidden="1">
      <c r="A69" s="12"/>
      <c r="B69" s="20"/>
      <c r="C69" s="35"/>
      <c r="D69" s="101" t="s">
        <v>113</v>
      </c>
      <c r="E69" s="131">
        <v>0</v>
      </c>
      <c r="F69" s="131"/>
      <c r="G69" s="131">
        <v>0</v>
      </c>
      <c r="H69" s="94">
        <v>0</v>
      </c>
      <c r="I69" s="21"/>
      <c r="J69" s="18"/>
      <c r="K69" s="11"/>
    </row>
    <row r="70" spans="1:11" ht="11.25" hidden="1">
      <c r="A70" s="12"/>
      <c r="B70" s="20"/>
      <c r="C70" s="35"/>
      <c r="D70" s="101" t="s">
        <v>114</v>
      </c>
      <c r="E70" s="131">
        <v>0</v>
      </c>
      <c r="F70" s="131"/>
      <c r="G70" s="131">
        <v>0</v>
      </c>
      <c r="H70" s="94">
        <v>0</v>
      </c>
      <c r="I70" s="21"/>
      <c r="J70" s="18"/>
      <c r="K70" s="11"/>
    </row>
    <row r="71" spans="1:11" ht="11.25">
      <c r="A71" s="12"/>
      <c r="B71" s="20"/>
      <c r="C71" s="35" t="s">
        <v>74</v>
      </c>
      <c r="D71" s="101" t="s">
        <v>504</v>
      </c>
      <c r="E71" s="131">
        <f>SUM(E72:E74)</f>
        <v>337</v>
      </c>
      <c r="F71" s="131"/>
      <c r="G71" s="131">
        <f>SUM(G72:G74)</f>
        <v>311.46000000000004</v>
      </c>
      <c r="H71" s="94">
        <f aca="true" t="shared" si="4" ref="H71:H77">G71/E71*100</f>
        <v>92.42136498516321</v>
      </c>
      <c r="I71" s="21" t="s">
        <v>222</v>
      </c>
      <c r="J71" s="18"/>
      <c r="K71" s="11"/>
    </row>
    <row r="72" spans="1:11" ht="11.25">
      <c r="A72" s="12"/>
      <c r="B72" s="20"/>
      <c r="C72" s="365"/>
      <c r="D72" s="101" t="s">
        <v>227</v>
      </c>
      <c r="E72" s="131">
        <v>188</v>
      </c>
      <c r="F72" s="131"/>
      <c r="G72" s="131">
        <v>174.86</v>
      </c>
      <c r="H72" s="94">
        <f t="shared" si="4"/>
        <v>93.01063829787235</v>
      </c>
      <c r="I72" s="352"/>
      <c r="J72" s="18"/>
      <c r="K72" s="11"/>
    </row>
    <row r="73" spans="1:11" ht="11.25">
      <c r="A73" s="12"/>
      <c r="B73" s="20"/>
      <c r="C73" s="363"/>
      <c r="D73" s="101" t="s">
        <v>228</v>
      </c>
      <c r="E73" s="131">
        <v>125</v>
      </c>
      <c r="F73" s="131"/>
      <c r="G73" s="131">
        <v>112.6</v>
      </c>
      <c r="H73" s="94">
        <f t="shared" si="4"/>
        <v>90.08</v>
      </c>
      <c r="I73" s="353"/>
      <c r="J73" s="18"/>
      <c r="K73" s="11"/>
    </row>
    <row r="74" spans="1:11" ht="11.25">
      <c r="A74" s="12"/>
      <c r="B74" s="20"/>
      <c r="C74" s="363"/>
      <c r="D74" s="101" t="s">
        <v>229</v>
      </c>
      <c r="E74" s="131">
        <v>24</v>
      </c>
      <c r="F74" s="131"/>
      <c r="G74" s="131">
        <v>24</v>
      </c>
      <c r="H74" s="94">
        <f t="shared" si="4"/>
        <v>100</v>
      </c>
      <c r="I74" s="354"/>
      <c r="J74" s="18"/>
      <c r="K74" s="11"/>
    </row>
    <row r="75" spans="1:11" ht="11.25">
      <c r="A75" s="12"/>
      <c r="B75" s="20"/>
      <c r="C75" s="35" t="s">
        <v>153</v>
      </c>
      <c r="D75" s="101" t="s">
        <v>486</v>
      </c>
      <c r="E75" s="131">
        <f>SUM(E76:E77)</f>
        <v>87492</v>
      </c>
      <c r="F75" s="131"/>
      <c r="G75" s="131">
        <f>SUM(G76:G77)</f>
        <v>81699.47</v>
      </c>
      <c r="H75" s="94">
        <f t="shared" si="4"/>
        <v>93.37936039866503</v>
      </c>
      <c r="I75" s="21" t="s">
        <v>222</v>
      </c>
      <c r="J75" s="18"/>
      <c r="K75" s="11"/>
    </row>
    <row r="76" spans="1:11" ht="11.25">
      <c r="A76" s="12"/>
      <c r="B76" s="20"/>
      <c r="C76" s="365"/>
      <c r="D76" s="101" t="s">
        <v>227</v>
      </c>
      <c r="E76" s="131">
        <v>69812</v>
      </c>
      <c r="F76" s="131"/>
      <c r="G76" s="131">
        <v>67362.27</v>
      </c>
      <c r="H76" s="94">
        <f t="shared" si="4"/>
        <v>96.49096143929411</v>
      </c>
      <c r="I76" s="352"/>
      <c r="J76" s="18"/>
      <c r="K76" s="11"/>
    </row>
    <row r="77" spans="1:11" ht="11.25">
      <c r="A77" s="12"/>
      <c r="B77" s="20"/>
      <c r="C77" s="363"/>
      <c r="D77" s="101" t="s">
        <v>228</v>
      </c>
      <c r="E77" s="131">
        <v>17680</v>
      </c>
      <c r="F77" s="131"/>
      <c r="G77" s="131">
        <v>14337.2</v>
      </c>
      <c r="H77" s="94">
        <f t="shared" si="4"/>
        <v>81.09276018099548</v>
      </c>
      <c r="I77" s="354"/>
      <c r="J77" s="18"/>
      <c r="K77" s="11"/>
    </row>
    <row r="78" spans="1:11" ht="11.25" hidden="1">
      <c r="A78" s="12"/>
      <c r="B78" s="20"/>
      <c r="C78" s="35" t="s">
        <v>75</v>
      </c>
      <c r="D78" s="101" t="s">
        <v>486</v>
      </c>
      <c r="E78" s="131">
        <f>SUM(E79:E84)</f>
        <v>0</v>
      </c>
      <c r="F78" s="131"/>
      <c r="G78" s="131">
        <f>SUM(G79:G84)</f>
        <v>0</v>
      </c>
      <c r="H78" s="94">
        <v>0</v>
      </c>
      <c r="I78" s="21"/>
      <c r="J78" s="18"/>
      <c r="K78" s="11"/>
    </row>
    <row r="79" spans="1:11" ht="11.25" hidden="1">
      <c r="A79" s="12"/>
      <c r="B79" s="20"/>
      <c r="C79" s="35"/>
      <c r="D79" s="101" t="s">
        <v>81</v>
      </c>
      <c r="E79" s="131">
        <v>0</v>
      </c>
      <c r="F79" s="131"/>
      <c r="G79" s="131">
        <v>0</v>
      </c>
      <c r="H79" s="94">
        <v>0</v>
      </c>
      <c r="I79" s="21"/>
      <c r="J79" s="18"/>
      <c r="K79" s="11"/>
    </row>
    <row r="80" spans="1:11" ht="11.25" hidden="1">
      <c r="A80" s="12"/>
      <c r="B80" s="20"/>
      <c r="C80" s="35"/>
      <c r="D80" s="101" t="s">
        <v>154</v>
      </c>
      <c r="E80" s="131">
        <v>0</v>
      </c>
      <c r="F80" s="131"/>
      <c r="G80" s="131">
        <v>0</v>
      </c>
      <c r="H80" s="94">
        <v>0</v>
      </c>
      <c r="I80" s="21"/>
      <c r="J80" s="18"/>
      <c r="K80" s="11"/>
    </row>
    <row r="81" spans="1:11" ht="11.25" hidden="1">
      <c r="A81" s="12"/>
      <c r="B81" s="20"/>
      <c r="C81" s="35"/>
      <c r="D81" s="101" t="s">
        <v>111</v>
      </c>
      <c r="E81" s="131">
        <v>0</v>
      </c>
      <c r="F81" s="131"/>
      <c r="G81" s="131">
        <v>0</v>
      </c>
      <c r="H81" s="94">
        <v>0</v>
      </c>
      <c r="I81" s="21"/>
      <c r="J81" s="18"/>
      <c r="K81" s="11"/>
    </row>
    <row r="82" spans="1:11" ht="11.25" hidden="1">
      <c r="A82" s="12"/>
      <c r="B82" s="20"/>
      <c r="C82" s="35"/>
      <c r="D82" s="101" t="s">
        <v>112</v>
      </c>
      <c r="E82" s="131">
        <v>0</v>
      </c>
      <c r="F82" s="131"/>
      <c r="G82" s="131">
        <v>0</v>
      </c>
      <c r="H82" s="94">
        <v>0</v>
      </c>
      <c r="I82" s="21"/>
      <c r="J82" s="18"/>
      <c r="K82" s="11"/>
    </row>
    <row r="83" spans="1:11" ht="11.25" hidden="1">
      <c r="A83" s="12"/>
      <c r="B83" s="20"/>
      <c r="C83" s="35"/>
      <c r="D83" s="101" t="s">
        <v>155</v>
      </c>
      <c r="E83" s="131">
        <v>0</v>
      </c>
      <c r="F83" s="131"/>
      <c r="G83" s="131">
        <v>0</v>
      </c>
      <c r="H83" s="94">
        <v>0</v>
      </c>
      <c r="I83" s="21"/>
      <c r="J83" s="18"/>
      <c r="K83" s="11"/>
    </row>
    <row r="84" spans="1:11" ht="11.25" hidden="1">
      <c r="A84" s="12"/>
      <c r="B84" s="20"/>
      <c r="C84" s="35"/>
      <c r="D84" s="101" t="s">
        <v>156</v>
      </c>
      <c r="E84" s="131">
        <v>0</v>
      </c>
      <c r="F84" s="131"/>
      <c r="G84" s="131">
        <v>0</v>
      </c>
      <c r="H84" s="94"/>
      <c r="I84" s="21"/>
      <c r="J84" s="18"/>
      <c r="K84" s="11"/>
    </row>
    <row r="85" spans="1:11" ht="11.25">
      <c r="A85" s="12"/>
      <c r="B85" s="20"/>
      <c r="C85" s="35" t="s">
        <v>76</v>
      </c>
      <c r="D85" s="101" t="s">
        <v>486</v>
      </c>
      <c r="E85" s="131">
        <f>SUM(E86:E87)</f>
        <v>15440</v>
      </c>
      <c r="F85" s="131"/>
      <c r="G85" s="131">
        <f>SUM(G86:G87)</f>
        <v>14562.14</v>
      </c>
      <c r="H85" s="94">
        <f>G85/E85*100</f>
        <v>94.31437823834197</v>
      </c>
      <c r="I85" s="21" t="s">
        <v>222</v>
      </c>
      <c r="J85" s="18"/>
      <c r="K85" s="11"/>
    </row>
    <row r="86" spans="1:11" ht="11.25">
      <c r="A86" s="12"/>
      <c r="B86" s="20"/>
      <c r="C86" s="365"/>
      <c r="D86" s="101" t="s">
        <v>227</v>
      </c>
      <c r="E86" s="131">
        <v>12320</v>
      </c>
      <c r="F86" s="131"/>
      <c r="G86" s="131">
        <v>11735.64</v>
      </c>
      <c r="H86" s="94">
        <f>G86/E86*100</f>
        <v>95.25681818181818</v>
      </c>
      <c r="I86" s="352"/>
      <c r="J86" s="18"/>
      <c r="K86" s="11"/>
    </row>
    <row r="87" spans="1:11" ht="11.25">
      <c r="A87" s="12"/>
      <c r="B87" s="20"/>
      <c r="C87" s="363"/>
      <c r="D87" s="101" t="s">
        <v>228</v>
      </c>
      <c r="E87" s="131">
        <v>3120</v>
      </c>
      <c r="F87" s="131"/>
      <c r="G87" s="131">
        <v>2826.5</v>
      </c>
      <c r="H87" s="94">
        <f>G87/E87*100</f>
        <v>90.59294871794872</v>
      </c>
      <c r="I87" s="354"/>
      <c r="J87" s="18"/>
      <c r="K87" s="11"/>
    </row>
    <row r="88" spans="1:11" ht="11.25">
      <c r="A88" s="12"/>
      <c r="B88" s="20"/>
      <c r="C88" s="35" t="s">
        <v>157</v>
      </c>
      <c r="D88" s="101" t="s">
        <v>487</v>
      </c>
      <c r="E88" s="131">
        <f>E89+E90</f>
        <v>2468</v>
      </c>
      <c r="F88" s="131"/>
      <c r="G88" s="131">
        <f>G89+G90</f>
        <v>2309.09</v>
      </c>
      <c r="H88" s="94">
        <f aca="true" t="shared" si="5" ref="H88:H98">G88/E88*100</f>
        <v>93.56118314424636</v>
      </c>
      <c r="I88" s="21" t="s">
        <v>222</v>
      </c>
      <c r="J88" s="18"/>
      <c r="K88" s="11"/>
    </row>
    <row r="89" spans="1:11" ht="11.25">
      <c r="A89" s="12"/>
      <c r="B89" s="20"/>
      <c r="C89" s="365"/>
      <c r="D89" s="101" t="s">
        <v>118</v>
      </c>
      <c r="E89" s="131">
        <v>2216</v>
      </c>
      <c r="F89" s="131"/>
      <c r="G89" s="131">
        <v>2057.63</v>
      </c>
      <c r="H89" s="94">
        <f t="shared" si="5"/>
        <v>92.8533393501805</v>
      </c>
      <c r="I89" s="352"/>
      <c r="J89" s="18"/>
      <c r="K89" s="11"/>
    </row>
    <row r="90" spans="1:11" ht="11.25">
      <c r="A90" s="12"/>
      <c r="B90" s="20"/>
      <c r="C90" s="364"/>
      <c r="D90" s="101" t="s">
        <v>228</v>
      </c>
      <c r="E90" s="131">
        <v>252</v>
      </c>
      <c r="F90" s="131"/>
      <c r="G90" s="131">
        <v>251.46</v>
      </c>
      <c r="H90" s="94">
        <f t="shared" si="5"/>
        <v>99.78571428571429</v>
      </c>
      <c r="I90" s="354"/>
      <c r="J90" s="18"/>
      <c r="K90" s="11"/>
    </row>
    <row r="91" spans="1:11" ht="11.25" hidden="1">
      <c r="A91" s="12"/>
      <c r="B91" s="20"/>
      <c r="C91" s="35" t="s">
        <v>33</v>
      </c>
      <c r="D91" s="101" t="s">
        <v>487</v>
      </c>
      <c r="E91" s="131">
        <f>E92+E93</f>
        <v>0</v>
      </c>
      <c r="F91" s="131"/>
      <c r="G91" s="131">
        <f>G92+G93</f>
        <v>0</v>
      </c>
      <c r="H91" s="94" t="e">
        <f t="shared" si="5"/>
        <v>#DIV/0!</v>
      </c>
      <c r="I91" s="21"/>
      <c r="J91" s="18"/>
      <c r="K91" s="11"/>
    </row>
    <row r="92" spans="1:11" ht="11.25" hidden="1">
      <c r="A92" s="12"/>
      <c r="B92" s="20"/>
      <c r="C92" s="35"/>
      <c r="D92" s="101" t="s">
        <v>82</v>
      </c>
      <c r="E92" s="131">
        <v>0</v>
      </c>
      <c r="F92" s="131"/>
      <c r="G92" s="131">
        <v>0</v>
      </c>
      <c r="H92" s="94" t="e">
        <f t="shared" si="5"/>
        <v>#DIV/0!</v>
      </c>
      <c r="I92" s="21"/>
      <c r="J92" s="18"/>
      <c r="K92" s="11"/>
    </row>
    <row r="93" spans="1:11" ht="11.25" hidden="1">
      <c r="A93" s="12"/>
      <c r="B93" s="20"/>
      <c r="C93" s="35"/>
      <c r="D93" s="101" t="s">
        <v>116</v>
      </c>
      <c r="E93" s="131">
        <v>0</v>
      </c>
      <c r="F93" s="131"/>
      <c r="G93" s="131">
        <v>0</v>
      </c>
      <c r="H93" s="94" t="e">
        <f t="shared" si="5"/>
        <v>#DIV/0!</v>
      </c>
      <c r="I93" s="21"/>
      <c r="J93" s="18"/>
      <c r="K93" s="11"/>
    </row>
    <row r="94" spans="1:11" ht="11.25">
      <c r="A94" s="12"/>
      <c r="B94" s="20"/>
      <c r="C94" s="35" t="s">
        <v>34</v>
      </c>
      <c r="D94" s="101" t="s">
        <v>487</v>
      </c>
      <c r="E94" s="131">
        <f>E95+E96</f>
        <v>436</v>
      </c>
      <c r="F94" s="131"/>
      <c r="G94" s="131">
        <f>G95+G96</f>
        <v>407.48</v>
      </c>
      <c r="H94" s="94">
        <f t="shared" si="5"/>
        <v>93.45871559633028</v>
      </c>
      <c r="I94" s="21" t="s">
        <v>222</v>
      </c>
      <c r="J94" s="18"/>
      <c r="K94" s="11"/>
    </row>
    <row r="95" spans="1:11" ht="11.25">
      <c r="A95" s="12"/>
      <c r="B95" s="20"/>
      <c r="C95" s="365"/>
      <c r="D95" s="101" t="s">
        <v>118</v>
      </c>
      <c r="E95" s="131">
        <v>391</v>
      </c>
      <c r="F95" s="131"/>
      <c r="G95" s="131">
        <v>363.1</v>
      </c>
      <c r="H95" s="94">
        <f t="shared" si="5"/>
        <v>92.86445012787723</v>
      </c>
      <c r="I95" s="352"/>
      <c r="J95" s="18"/>
      <c r="K95" s="11"/>
    </row>
    <row r="96" spans="1:11" ht="11.25">
      <c r="A96" s="12"/>
      <c r="B96" s="20"/>
      <c r="C96" s="364"/>
      <c r="D96" s="101" t="s">
        <v>228</v>
      </c>
      <c r="E96" s="131">
        <v>45</v>
      </c>
      <c r="F96" s="131"/>
      <c r="G96" s="131">
        <v>44.38</v>
      </c>
      <c r="H96" s="94">
        <f t="shared" si="5"/>
        <v>98.62222222222223</v>
      </c>
      <c r="I96" s="354"/>
      <c r="J96" s="18"/>
      <c r="K96" s="11"/>
    </row>
    <row r="97" spans="1:11" ht="11.25">
      <c r="A97" s="12"/>
      <c r="B97" s="20"/>
      <c r="C97" s="24" t="s">
        <v>158</v>
      </c>
      <c r="D97" s="91" t="s">
        <v>25</v>
      </c>
      <c r="E97" s="136">
        <f>E98</f>
        <v>652</v>
      </c>
      <c r="F97" s="93"/>
      <c r="G97" s="136">
        <f>G98</f>
        <v>652</v>
      </c>
      <c r="H97" s="94">
        <f t="shared" si="5"/>
        <v>100</v>
      </c>
      <c r="I97" s="21" t="s">
        <v>222</v>
      </c>
      <c r="J97" s="18"/>
      <c r="K97" s="11"/>
    </row>
    <row r="98" spans="1:11" ht="11.25">
      <c r="A98" s="12"/>
      <c r="B98" s="20"/>
      <c r="C98" s="35"/>
      <c r="D98" s="101" t="s">
        <v>118</v>
      </c>
      <c r="E98" s="131">
        <v>652</v>
      </c>
      <c r="F98" s="131"/>
      <c r="G98" s="131">
        <v>652</v>
      </c>
      <c r="H98" s="94">
        <f t="shared" si="5"/>
        <v>100</v>
      </c>
      <c r="I98" s="21"/>
      <c r="J98" s="18"/>
      <c r="K98" s="11"/>
    </row>
    <row r="99" spans="1:11" ht="15" customHeight="1" hidden="1">
      <c r="A99" s="12"/>
      <c r="B99" s="20"/>
      <c r="C99" s="24" t="s">
        <v>117</v>
      </c>
      <c r="D99" s="91" t="s">
        <v>25</v>
      </c>
      <c r="E99" s="136">
        <f>E100</f>
        <v>0</v>
      </c>
      <c r="F99" s="93"/>
      <c r="G99" s="136">
        <f>G100</f>
        <v>0</v>
      </c>
      <c r="H99" s="94" t="e">
        <f aca="true" t="shared" si="6" ref="H99:H108">G99/E99*100</f>
        <v>#DIV/0!</v>
      </c>
      <c r="I99" s="21"/>
      <c r="J99" s="18"/>
      <c r="K99" s="11"/>
    </row>
    <row r="100" spans="1:11" ht="11.25" hidden="1">
      <c r="A100" s="12"/>
      <c r="B100" s="20"/>
      <c r="C100" s="35"/>
      <c r="D100" s="101" t="s">
        <v>118</v>
      </c>
      <c r="E100" s="131">
        <v>0</v>
      </c>
      <c r="F100" s="131"/>
      <c r="G100" s="131">
        <v>0</v>
      </c>
      <c r="H100" s="94" t="e">
        <f t="shared" si="6"/>
        <v>#DIV/0!</v>
      </c>
      <c r="I100" s="21"/>
      <c r="J100" s="18"/>
      <c r="K100" s="11"/>
    </row>
    <row r="101" spans="1:11" ht="11.25">
      <c r="A101" s="12"/>
      <c r="B101" s="20"/>
      <c r="C101" s="24" t="s">
        <v>119</v>
      </c>
      <c r="D101" s="91" t="s">
        <v>25</v>
      </c>
      <c r="E101" s="136">
        <f>E102</f>
        <v>115</v>
      </c>
      <c r="F101" s="93"/>
      <c r="G101" s="136">
        <f>G102</f>
        <v>115</v>
      </c>
      <c r="H101" s="94">
        <f t="shared" si="6"/>
        <v>100</v>
      </c>
      <c r="I101" s="21" t="s">
        <v>222</v>
      </c>
      <c r="J101" s="18"/>
      <c r="K101" s="11"/>
    </row>
    <row r="102" spans="1:11" ht="11.25">
      <c r="A102" s="12"/>
      <c r="B102" s="20"/>
      <c r="C102" s="35"/>
      <c r="D102" s="101" t="s">
        <v>118</v>
      </c>
      <c r="E102" s="131">
        <v>115</v>
      </c>
      <c r="F102" s="131"/>
      <c r="G102" s="131">
        <v>115</v>
      </c>
      <c r="H102" s="94">
        <f t="shared" si="6"/>
        <v>100</v>
      </c>
      <c r="I102" s="21"/>
      <c r="J102" s="18"/>
      <c r="K102" s="11"/>
    </row>
    <row r="103" spans="1:11" ht="11.25">
      <c r="A103" s="12"/>
      <c r="B103" s="20"/>
      <c r="C103" s="35" t="s">
        <v>159</v>
      </c>
      <c r="D103" s="101" t="s">
        <v>484</v>
      </c>
      <c r="E103" s="131">
        <f>SUM(E104:E107)</f>
        <v>6496</v>
      </c>
      <c r="F103" s="131"/>
      <c r="G103" s="131">
        <f>SUM(G104:G107)</f>
        <v>6323.839999999999</v>
      </c>
      <c r="H103" s="94">
        <f t="shared" si="6"/>
        <v>97.34975369458127</v>
      </c>
      <c r="I103" s="21" t="s">
        <v>222</v>
      </c>
      <c r="J103" s="18"/>
      <c r="K103" s="11"/>
    </row>
    <row r="104" spans="1:11" ht="11.25">
      <c r="A104" s="12"/>
      <c r="B104" s="20"/>
      <c r="C104" s="365"/>
      <c r="D104" s="101" t="s">
        <v>230</v>
      </c>
      <c r="E104" s="131">
        <v>5525</v>
      </c>
      <c r="F104" s="131"/>
      <c r="G104" s="131">
        <v>5525</v>
      </c>
      <c r="H104" s="94">
        <f t="shared" si="6"/>
        <v>100</v>
      </c>
      <c r="I104" s="352"/>
      <c r="J104" s="18"/>
      <c r="K104" s="11"/>
    </row>
    <row r="105" spans="1:11" ht="11.25">
      <c r="A105" s="12"/>
      <c r="B105" s="20"/>
      <c r="C105" s="363"/>
      <c r="D105" s="101" t="s">
        <v>231</v>
      </c>
      <c r="E105" s="131">
        <v>319</v>
      </c>
      <c r="F105" s="131"/>
      <c r="G105" s="131">
        <v>313.19</v>
      </c>
      <c r="H105" s="94">
        <f t="shared" si="6"/>
        <v>98.17868338557993</v>
      </c>
      <c r="I105" s="353"/>
      <c r="J105" s="18"/>
      <c r="K105" s="11"/>
    </row>
    <row r="106" spans="1:11" ht="11.25">
      <c r="A106" s="12"/>
      <c r="B106" s="20"/>
      <c r="C106" s="363"/>
      <c r="D106" s="101" t="s">
        <v>232</v>
      </c>
      <c r="E106" s="131">
        <v>419</v>
      </c>
      <c r="F106" s="131"/>
      <c r="G106" s="131">
        <v>307.15</v>
      </c>
      <c r="H106" s="94">
        <f t="shared" si="6"/>
        <v>73.30548926014319</v>
      </c>
      <c r="I106" s="353"/>
      <c r="J106" s="18"/>
      <c r="K106" s="11"/>
    </row>
    <row r="107" spans="1:11" ht="11.25">
      <c r="A107" s="12"/>
      <c r="B107" s="20"/>
      <c r="C107" s="364"/>
      <c r="D107" s="101" t="s">
        <v>233</v>
      </c>
      <c r="E107" s="131">
        <v>233</v>
      </c>
      <c r="F107" s="131"/>
      <c r="G107" s="131">
        <v>178.5</v>
      </c>
      <c r="H107" s="94">
        <f t="shared" si="6"/>
        <v>76.60944206008584</v>
      </c>
      <c r="I107" s="354"/>
      <c r="J107" s="18"/>
      <c r="K107" s="11"/>
    </row>
    <row r="108" spans="1:11" ht="11.25">
      <c r="A108" s="12"/>
      <c r="B108" s="20"/>
      <c r="C108" s="35" t="s">
        <v>78</v>
      </c>
      <c r="D108" s="101" t="s">
        <v>484</v>
      </c>
      <c r="E108" s="131">
        <f>SUM(E109:E112)</f>
        <v>1146</v>
      </c>
      <c r="F108" s="131"/>
      <c r="G108" s="131">
        <f>SUM(G109:G112)</f>
        <v>1116.32</v>
      </c>
      <c r="H108" s="94">
        <f t="shared" si="6"/>
        <v>97.41012216404886</v>
      </c>
      <c r="I108" s="21" t="s">
        <v>222</v>
      </c>
      <c r="J108" s="18"/>
      <c r="K108" s="11"/>
    </row>
    <row r="109" spans="1:11" ht="11.25">
      <c r="A109" s="12"/>
      <c r="B109" s="20"/>
      <c r="C109" s="365"/>
      <c r="D109" s="101" t="s">
        <v>230</v>
      </c>
      <c r="E109" s="131">
        <v>975</v>
      </c>
      <c r="F109" s="131"/>
      <c r="G109" s="131">
        <v>975</v>
      </c>
      <c r="H109" s="94">
        <f aca="true" t="shared" si="7" ref="H109:H118">G109/E109*100</f>
        <v>100</v>
      </c>
      <c r="I109" s="352"/>
      <c r="J109" s="18"/>
      <c r="K109" s="11"/>
    </row>
    <row r="110" spans="1:11" ht="11.25">
      <c r="A110" s="12"/>
      <c r="B110" s="20"/>
      <c r="C110" s="363"/>
      <c r="D110" s="101" t="s">
        <v>231</v>
      </c>
      <c r="E110" s="131">
        <v>56</v>
      </c>
      <c r="F110" s="131"/>
      <c r="G110" s="131">
        <v>55.62</v>
      </c>
      <c r="H110" s="94">
        <v>0</v>
      </c>
      <c r="I110" s="353"/>
      <c r="J110" s="18"/>
      <c r="K110" s="11"/>
    </row>
    <row r="111" spans="1:11" ht="11.25">
      <c r="A111" s="12"/>
      <c r="B111" s="20"/>
      <c r="C111" s="363"/>
      <c r="D111" s="101" t="s">
        <v>232</v>
      </c>
      <c r="E111" s="131">
        <v>74</v>
      </c>
      <c r="F111" s="131"/>
      <c r="G111" s="131">
        <v>54.2</v>
      </c>
      <c r="H111" s="94">
        <v>0</v>
      </c>
      <c r="I111" s="353"/>
      <c r="J111" s="18"/>
      <c r="K111" s="11"/>
    </row>
    <row r="112" spans="1:11" ht="11.25">
      <c r="A112" s="12"/>
      <c r="B112" s="20"/>
      <c r="C112" s="364"/>
      <c r="D112" s="101" t="s">
        <v>233</v>
      </c>
      <c r="E112" s="131">
        <v>41</v>
      </c>
      <c r="F112" s="131"/>
      <c r="G112" s="131">
        <v>31.5</v>
      </c>
      <c r="H112" s="94">
        <f t="shared" si="7"/>
        <v>76.82926829268293</v>
      </c>
      <c r="I112" s="354"/>
      <c r="J112" s="18"/>
      <c r="K112" s="11"/>
    </row>
    <row r="113" spans="1:11" ht="11.25">
      <c r="A113" s="12"/>
      <c r="B113" s="20"/>
      <c r="C113" s="35" t="s">
        <v>160</v>
      </c>
      <c r="D113" s="101" t="s">
        <v>189</v>
      </c>
      <c r="E113" s="131">
        <f>E114</f>
        <v>62</v>
      </c>
      <c r="F113" s="131"/>
      <c r="G113" s="131">
        <f>G114</f>
        <v>62</v>
      </c>
      <c r="H113" s="94">
        <f>G113/E113*100</f>
        <v>100</v>
      </c>
      <c r="I113" s="21" t="s">
        <v>222</v>
      </c>
      <c r="J113" s="18"/>
      <c r="K113" s="11"/>
    </row>
    <row r="114" spans="1:11" ht="12.75" customHeight="1">
      <c r="A114" s="12"/>
      <c r="B114" s="20"/>
      <c r="C114" s="35"/>
      <c r="D114" s="101" t="s">
        <v>120</v>
      </c>
      <c r="E114" s="131">
        <v>62</v>
      </c>
      <c r="F114" s="131"/>
      <c r="G114" s="131">
        <v>62</v>
      </c>
      <c r="H114" s="94">
        <f>G114/E114*100</f>
        <v>100</v>
      </c>
      <c r="I114" s="21"/>
      <c r="J114" s="18"/>
      <c r="K114" s="11"/>
    </row>
    <row r="115" spans="1:11" ht="11.25">
      <c r="A115" s="12"/>
      <c r="B115" s="20"/>
      <c r="C115" s="35" t="s">
        <v>121</v>
      </c>
      <c r="D115" s="101" t="s">
        <v>189</v>
      </c>
      <c r="E115" s="131">
        <f>E116</f>
        <v>11</v>
      </c>
      <c r="F115" s="131"/>
      <c r="G115" s="131">
        <f>G116</f>
        <v>11</v>
      </c>
      <c r="H115" s="94">
        <f t="shared" si="7"/>
        <v>100</v>
      </c>
      <c r="I115" s="21" t="s">
        <v>222</v>
      </c>
      <c r="J115" s="18"/>
      <c r="K115" s="11"/>
    </row>
    <row r="116" spans="1:11" ht="11.25">
      <c r="A116" s="12"/>
      <c r="B116" s="20"/>
      <c r="C116" s="35"/>
      <c r="D116" s="101" t="s">
        <v>120</v>
      </c>
      <c r="E116" s="131">
        <v>11</v>
      </c>
      <c r="F116" s="131"/>
      <c r="G116" s="131">
        <v>11</v>
      </c>
      <c r="H116" s="94">
        <f t="shared" si="7"/>
        <v>100</v>
      </c>
      <c r="I116" s="21"/>
      <c r="J116" s="18"/>
      <c r="K116" s="11"/>
    </row>
    <row r="117" spans="1:11" ht="22.5">
      <c r="A117" s="12"/>
      <c r="B117" s="20"/>
      <c r="C117" s="35" t="s">
        <v>161</v>
      </c>
      <c r="D117" s="101" t="s">
        <v>190</v>
      </c>
      <c r="E117" s="131">
        <f>E118</f>
        <v>53</v>
      </c>
      <c r="F117" s="131"/>
      <c r="G117" s="131">
        <f>G118</f>
        <v>53</v>
      </c>
      <c r="H117" s="94">
        <f t="shared" si="7"/>
        <v>100</v>
      </c>
      <c r="I117" s="21" t="s">
        <v>222</v>
      </c>
      <c r="J117" s="18"/>
      <c r="K117" s="11"/>
    </row>
    <row r="118" spans="1:11" ht="11.25">
      <c r="A118" s="12"/>
      <c r="B118" s="20"/>
      <c r="C118" s="38"/>
      <c r="D118" s="101" t="s">
        <v>120</v>
      </c>
      <c r="E118" s="131">
        <v>53</v>
      </c>
      <c r="F118" s="131"/>
      <c r="G118" s="131">
        <v>53</v>
      </c>
      <c r="H118" s="94">
        <f t="shared" si="7"/>
        <v>100</v>
      </c>
      <c r="I118" s="21"/>
      <c r="J118" s="18"/>
      <c r="K118" s="11"/>
    </row>
    <row r="119" spans="1:11" ht="22.5">
      <c r="A119" s="12"/>
      <c r="B119" s="20"/>
      <c r="C119" s="35" t="s">
        <v>79</v>
      </c>
      <c r="D119" s="101" t="s">
        <v>190</v>
      </c>
      <c r="E119" s="131">
        <f>E120</f>
        <v>9</v>
      </c>
      <c r="F119" s="131"/>
      <c r="G119" s="131">
        <f>G120</f>
        <v>9</v>
      </c>
      <c r="H119" s="94">
        <f aca="true" t="shared" si="8" ref="H119:H124">G119/E119*100</f>
        <v>100</v>
      </c>
      <c r="I119" s="21" t="s">
        <v>222</v>
      </c>
      <c r="J119" s="18"/>
      <c r="K119" s="11"/>
    </row>
    <row r="120" spans="1:11" ht="11.25">
      <c r="A120" s="12"/>
      <c r="B120" s="20"/>
      <c r="C120" s="38"/>
      <c r="D120" s="101" t="s">
        <v>120</v>
      </c>
      <c r="E120" s="131">
        <v>9</v>
      </c>
      <c r="F120" s="131"/>
      <c r="G120" s="131">
        <v>9</v>
      </c>
      <c r="H120" s="94">
        <f t="shared" si="8"/>
        <v>100</v>
      </c>
      <c r="I120" s="21"/>
      <c r="J120" s="18"/>
      <c r="K120" s="11"/>
    </row>
    <row r="121" spans="1:11" ht="11.25">
      <c r="A121" s="12"/>
      <c r="B121" s="20"/>
      <c r="C121" s="35" t="s">
        <v>162</v>
      </c>
      <c r="D121" s="101" t="s">
        <v>510</v>
      </c>
      <c r="E121" s="131">
        <f>E122+E123+E124</f>
        <v>2732</v>
      </c>
      <c r="F121" s="131"/>
      <c r="G121" s="131">
        <f>G122+G123+G124</f>
        <v>242.26</v>
      </c>
      <c r="H121" s="94">
        <f t="shared" si="8"/>
        <v>8.86749633967789</v>
      </c>
      <c r="I121" s="21" t="s">
        <v>222</v>
      </c>
      <c r="J121" s="18"/>
      <c r="K121" s="11"/>
    </row>
    <row r="122" spans="1:11" ht="11.25">
      <c r="A122" s="12"/>
      <c r="B122" s="20"/>
      <c r="C122" s="365"/>
      <c r="D122" s="101" t="s">
        <v>122</v>
      </c>
      <c r="E122" s="131">
        <v>1161</v>
      </c>
      <c r="F122" s="131"/>
      <c r="G122" s="131">
        <v>242.26</v>
      </c>
      <c r="H122" s="94">
        <f t="shared" si="8"/>
        <v>20.866494401378123</v>
      </c>
      <c r="I122" s="352"/>
      <c r="J122" s="18"/>
      <c r="K122" s="11"/>
    </row>
    <row r="123" spans="1:11" ht="11.25">
      <c r="A123" s="12"/>
      <c r="B123" s="20"/>
      <c r="C123" s="363"/>
      <c r="D123" s="101" t="s">
        <v>234</v>
      </c>
      <c r="E123" s="131">
        <v>571</v>
      </c>
      <c r="F123" s="131"/>
      <c r="G123" s="131">
        <v>0</v>
      </c>
      <c r="H123" s="94">
        <f t="shared" si="8"/>
        <v>0</v>
      </c>
      <c r="I123" s="353"/>
      <c r="J123" s="18"/>
      <c r="K123" s="11"/>
    </row>
    <row r="124" spans="1:11" ht="14.25" customHeight="1">
      <c r="A124" s="12"/>
      <c r="B124" s="20"/>
      <c r="C124" s="364"/>
      <c r="D124" s="101" t="s">
        <v>235</v>
      </c>
      <c r="E124" s="131">
        <v>1000</v>
      </c>
      <c r="F124" s="131"/>
      <c r="G124" s="131">
        <v>0</v>
      </c>
      <c r="H124" s="94">
        <f t="shared" si="8"/>
        <v>0</v>
      </c>
      <c r="I124" s="354"/>
      <c r="J124" s="18"/>
      <c r="K124" s="11"/>
    </row>
    <row r="125" spans="1:11" ht="11.25">
      <c r="A125" s="12"/>
      <c r="B125" s="20"/>
      <c r="C125" s="35" t="s">
        <v>123</v>
      </c>
      <c r="D125" s="101" t="s">
        <v>510</v>
      </c>
      <c r="E125" s="131">
        <f>E126+E127+E128</f>
        <v>482</v>
      </c>
      <c r="F125" s="131"/>
      <c r="G125" s="131">
        <v>42.75</v>
      </c>
      <c r="H125" s="94">
        <f>G125/E125*100</f>
        <v>8.869294605809129</v>
      </c>
      <c r="I125" s="21" t="s">
        <v>222</v>
      </c>
      <c r="J125" s="18"/>
      <c r="K125" s="11"/>
    </row>
    <row r="126" spans="1:11" ht="11.25">
      <c r="A126" s="12"/>
      <c r="B126" s="20"/>
      <c r="C126" s="370"/>
      <c r="D126" s="101" t="s">
        <v>122</v>
      </c>
      <c r="E126" s="131">
        <v>205</v>
      </c>
      <c r="F126" s="131"/>
      <c r="G126" s="131">
        <v>42.75</v>
      </c>
      <c r="H126" s="94">
        <f>G126/E126*100</f>
        <v>20.853658536585364</v>
      </c>
      <c r="I126" s="352"/>
      <c r="J126" s="18"/>
      <c r="K126" s="11"/>
    </row>
    <row r="127" spans="1:11" ht="11.25">
      <c r="A127" s="12"/>
      <c r="B127" s="20"/>
      <c r="C127" s="370"/>
      <c r="D127" s="101" t="s">
        <v>234</v>
      </c>
      <c r="E127" s="131">
        <v>101</v>
      </c>
      <c r="F127" s="131"/>
      <c r="G127" s="131">
        <v>0</v>
      </c>
      <c r="H127" s="94">
        <v>0</v>
      </c>
      <c r="I127" s="353"/>
      <c r="J127" s="18"/>
      <c r="K127" s="11"/>
    </row>
    <row r="128" spans="1:11" ht="11.25">
      <c r="A128" s="12"/>
      <c r="B128" s="20"/>
      <c r="C128" s="370"/>
      <c r="D128" s="101" t="s">
        <v>235</v>
      </c>
      <c r="E128" s="131">
        <v>176</v>
      </c>
      <c r="F128" s="131"/>
      <c r="G128" s="131">
        <v>0</v>
      </c>
      <c r="H128" s="94">
        <f>G128/E128*100</f>
        <v>0</v>
      </c>
      <c r="I128" s="354"/>
      <c r="J128" s="18"/>
      <c r="K128" s="11"/>
    </row>
    <row r="129" spans="1:11" ht="11.25">
      <c r="A129" s="44">
        <v>600</v>
      </c>
      <c r="B129" s="22"/>
      <c r="C129" s="23"/>
      <c r="D129" s="126" t="s">
        <v>482</v>
      </c>
      <c r="E129" s="127">
        <f>E130+E132</f>
        <v>2978876</v>
      </c>
      <c r="F129" s="114"/>
      <c r="G129" s="127">
        <f>G130+G132</f>
        <v>2955308.28</v>
      </c>
      <c r="H129" s="115">
        <f aca="true" t="shared" si="9" ref="H129:H193">G129/E129*100</f>
        <v>99.2088385015019</v>
      </c>
      <c r="I129" s="9"/>
      <c r="J129" s="10"/>
      <c r="K129" s="11"/>
    </row>
    <row r="130" spans="1:11" ht="11.25">
      <c r="A130" s="25"/>
      <c r="B130" s="116">
        <v>60004</v>
      </c>
      <c r="C130" s="19"/>
      <c r="D130" s="117" t="s">
        <v>483</v>
      </c>
      <c r="E130" s="128">
        <f>E131</f>
        <v>180600</v>
      </c>
      <c r="F130" s="119"/>
      <c r="G130" s="128">
        <f>G131</f>
        <v>180600</v>
      </c>
      <c r="H130" s="120">
        <f t="shared" si="9"/>
        <v>100</v>
      </c>
      <c r="I130" s="14"/>
      <c r="J130" s="15"/>
      <c r="K130" s="11"/>
    </row>
    <row r="131" spans="1:11" ht="25.5" customHeight="1">
      <c r="A131" s="12"/>
      <c r="B131" s="20"/>
      <c r="C131" s="35">
        <v>4300</v>
      </c>
      <c r="D131" s="98" t="s">
        <v>484</v>
      </c>
      <c r="E131" s="145">
        <v>180600</v>
      </c>
      <c r="F131" s="93"/>
      <c r="G131" s="131">
        <v>180600</v>
      </c>
      <c r="H131" s="94">
        <f t="shared" si="9"/>
        <v>100</v>
      </c>
      <c r="I131" s="17" t="s">
        <v>222</v>
      </c>
      <c r="J131" s="238" t="s">
        <v>445</v>
      </c>
      <c r="K131" s="11">
        <v>9</v>
      </c>
    </row>
    <row r="132" spans="1:11" ht="11.25">
      <c r="A132" s="25"/>
      <c r="B132" s="116">
        <v>60016</v>
      </c>
      <c r="C132" s="26"/>
      <c r="D132" s="117" t="s">
        <v>485</v>
      </c>
      <c r="E132" s="128">
        <f>E133+E134+E135+E136+E137+E138+E139+E150+E157+E164</f>
        <v>2798276</v>
      </c>
      <c r="F132" s="119"/>
      <c r="G132" s="128">
        <f>G133+G134+G135+G136+G137+G138+G139+G150+G157+G164</f>
        <v>2774708.28</v>
      </c>
      <c r="H132" s="120">
        <f t="shared" si="9"/>
        <v>99.15777714564253</v>
      </c>
      <c r="I132" s="14"/>
      <c r="J132" s="15"/>
      <c r="K132" s="11"/>
    </row>
    <row r="133" spans="1:11" ht="45">
      <c r="A133" s="12"/>
      <c r="B133" s="20"/>
      <c r="C133" s="35">
        <v>2650</v>
      </c>
      <c r="D133" s="101" t="s">
        <v>191</v>
      </c>
      <c r="E133" s="137">
        <v>255000</v>
      </c>
      <c r="F133" s="93"/>
      <c r="G133" s="137">
        <v>254996.94</v>
      </c>
      <c r="H133" s="94">
        <f t="shared" si="9"/>
        <v>99.9988</v>
      </c>
      <c r="I133" s="17" t="s">
        <v>222</v>
      </c>
      <c r="J133" s="238" t="s">
        <v>446</v>
      </c>
      <c r="K133" s="11">
        <v>10</v>
      </c>
    </row>
    <row r="134" spans="1:11" ht="12" customHeight="1">
      <c r="A134" s="12"/>
      <c r="B134" s="20"/>
      <c r="C134" s="35" t="s">
        <v>237</v>
      </c>
      <c r="D134" s="101" t="s">
        <v>513</v>
      </c>
      <c r="E134" s="137">
        <v>5000</v>
      </c>
      <c r="F134" s="93"/>
      <c r="G134" s="137">
        <v>2993.29</v>
      </c>
      <c r="H134" s="94">
        <f t="shared" si="9"/>
        <v>59.8658</v>
      </c>
      <c r="I134" s="21" t="s">
        <v>222</v>
      </c>
      <c r="J134" s="18"/>
      <c r="K134" s="11">
        <v>11</v>
      </c>
    </row>
    <row r="135" spans="1:11" ht="11.25">
      <c r="A135" s="12"/>
      <c r="B135" s="20"/>
      <c r="C135" s="35">
        <v>4210</v>
      </c>
      <c r="D135" s="98" t="s">
        <v>487</v>
      </c>
      <c r="E135" s="145">
        <v>43131</v>
      </c>
      <c r="F135" s="93"/>
      <c r="G135" s="131">
        <v>38903.54</v>
      </c>
      <c r="H135" s="94">
        <f t="shared" si="9"/>
        <v>90.19855788180196</v>
      </c>
      <c r="I135" s="21" t="s">
        <v>222</v>
      </c>
      <c r="J135" s="18"/>
      <c r="K135" s="11">
        <v>9</v>
      </c>
    </row>
    <row r="136" spans="1:11" ht="22.5">
      <c r="A136" s="12"/>
      <c r="B136" s="20"/>
      <c r="C136" s="35">
        <v>4270</v>
      </c>
      <c r="D136" s="98" t="s">
        <v>488</v>
      </c>
      <c r="E136" s="145">
        <v>2640</v>
      </c>
      <c r="F136" s="93"/>
      <c r="G136" s="131">
        <v>0</v>
      </c>
      <c r="H136" s="94">
        <f t="shared" si="9"/>
        <v>0</v>
      </c>
      <c r="I136" s="17" t="s">
        <v>222</v>
      </c>
      <c r="J136" s="269" t="s">
        <v>559</v>
      </c>
      <c r="K136" s="11">
        <v>9</v>
      </c>
    </row>
    <row r="137" spans="1:11" ht="56.25">
      <c r="A137" s="12"/>
      <c r="B137" s="20"/>
      <c r="C137" s="35">
        <v>4300</v>
      </c>
      <c r="D137" s="98" t="s">
        <v>484</v>
      </c>
      <c r="E137" s="145">
        <v>40196</v>
      </c>
      <c r="F137" s="93"/>
      <c r="G137" s="131">
        <v>40195.36</v>
      </c>
      <c r="H137" s="94">
        <f t="shared" si="9"/>
        <v>99.99840780177132</v>
      </c>
      <c r="I137" s="17" t="s">
        <v>222</v>
      </c>
      <c r="J137" s="271" t="s">
        <v>560</v>
      </c>
      <c r="K137" s="11">
        <v>9</v>
      </c>
    </row>
    <row r="138" spans="1:11" ht="22.5">
      <c r="A138" s="12"/>
      <c r="B138" s="20"/>
      <c r="C138" s="35">
        <v>4520</v>
      </c>
      <c r="D138" s="98" t="s">
        <v>489</v>
      </c>
      <c r="E138" s="145">
        <v>2588</v>
      </c>
      <c r="F138" s="93"/>
      <c r="G138" s="131">
        <v>2587.12</v>
      </c>
      <c r="H138" s="94">
        <f t="shared" si="9"/>
        <v>99.96599690880988</v>
      </c>
      <c r="I138" s="17" t="s">
        <v>222</v>
      </c>
      <c r="J138" s="265" t="s">
        <v>412</v>
      </c>
      <c r="K138" s="11">
        <v>9</v>
      </c>
    </row>
    <row r="139" spans="1:11" ht="11.25">
      <c r="A139" s="12"/>
      <c r="B139" s="20"/>
      <c r="C139" s="35">
        <v>6050</v>
      </c>
      <c r="D139" s="98" t="s">
        <v>490</v>
      </c>
      <c r="E139" s="131">
        <f>SUM(E140:E149)</f>
        <v>1491773</v>
      </c>
      <c r="F139" s="93"/>
      <c r="G139" s="131">
        <f>SUM(G140:G149)</f>
        <v>1477090.06</v>
      </c>
      <c r="H139" s="94">
        <f t="shared" si="9"/>
        <v>99.01573898977928</v>
      </c>
      <c r="I139" s="21" t="s">
        <v>247</v>
      </c>
      <c r="J139" s="18"/>
      <c r="K139" s="11">
        <v>16</v>
      </c>
    </row>
    <row r="140" spans="1:11" ht="33.75">
      <c r="A140" s="12"/>
      <c r="B140" s="20"/>
      <c r="C140" s="365"/>
      <c r="D140" s="101" t="s">
        <v>238</v>
      </c>
      <c r="E140" s="131">
        <v>0</v>
      </c>
      <c r="F140" s="93"/>
      <c r="G140" s="131">
        <v>0</v>
      </c>
      <c r="H140" s="94"/>
      <c r="I140" s="352"/>
      <c r="J140" s="265" t="s">
        <v>561</v>
      </c>
      <c r="K140" s="11"/>
    </row>
    <row r="141" spans="1:11" ht="33.75">
      <c r="A141" s="12"/>
      <c r="B141" s="20"/>
      <c r="C141" s="363"/>
      <c r="D141" s="101" t="s">
        <v>239</v>
      </c>
      <c r="E141" s="131">
        <v>66200</v>
      </c>
      <c r="F141" s="93"/>
      <c r="G141" s="131">
        <v>66107.58</v>
      </c>
      <c r="H141" s="94">
        <f t="shared" si="9"/>
        <v>99.86039274924472</v>
      </c>
      <c r="I141" s="353"/>
      <c r="J141" s="268" t="s">
        <v>411</v>
      </c>
      <c r="K141" s="11"/>
    </row>
    <row r="142" spans="1:11" ht="45">
      <c r="A142" s="12"/>
      <c r="B142" s="20"/>
      <c r="C142" s="363"/>
      <c r="D142" s="27" t="s">
        <v>240</v>
      </c>
      <c r="E142" s="131">
        <v>710</v>
      </c>
      <c r="F142" s="93"/>
      <c r="G142" s="131">
        <v>91</v>
      </c>
      <c r="H142" s="94">
        <f t="shared" si="9"/>
        <v>12.816901408450704</v>
      </c>
      <c r="I142" s="353"/>
      <c r="J142" s="265" t="s">
        <v>562</v>
      </c>
      <c r="K142" s="11"/>
    </row>
    <row r="143" spans="1:11" ht="22.5">
      <c r="A143" s="12"/>
      <c r="B143" s="20"/>
      <c r="C143" s="363"/>
      <c r="D143" s="27" t="s">
        <v>241</v>
      </c>
      <c r="E143" s="131">
        <v>65600</v>
      </c>
      <c r="F143" s="93"/>
      <c r="G143" s="131">
        <v>65530.59</v>
      </c>
      <c r="H143" s="94">
        <f t="shared" si="9"/>
        <v>99.89419207317073</v>
      </c>
      <c r="I143" s="353"/>
      <c r="J143" s="265" t="s">
        <v>563</v>
      </c>
      <c r="K143" s="11"/>
    </row>
    <row r="144" spans="1:11" ht="22.5">
      <c r="A144" s="12"/>
      <c r="B144" s="20"/>
      <c r="C144" s="363"/>
      <c r="D144" s="27" t="s">
        <v>242</v>
      </c>
      <c r="E144" s="131">
        <v>4300</v>
      </c>
      <c r="F144" s="93"/>
      <c r="G144" s="131">
        <v>3690</v>
      </c>
      <c r="H144" s="94">
        <f t="shared" si="9"/>
        <v>85.81395348837209</v>
      </c>
      <c r="I144" s="353"/>
      <c r="J144" s="265" t="s">
        <v>564</v>
      </c>
      <c r="K144" s="11"/>
    </row>
    <row r="145" spans="1:11" ht="33.75">
      <c r="A145" s="12"/>
      <c r="B145" s="20"/>
      <c r="C145" s="363"/>
      <c r="D145" s="27" t="s">
        <v>447</v>
      </c>
      <c r="E145" s="131">
        <v>17788</v>
      </c>
      <c r="F145" s="93"/>
      <c r="G145" s="131">
        <v>17787.59</v>
      </c>
      <c r="H145" s="94">
        <f t="shared" si="9"/>
        <v>99.99769507533168</v>
      </c>
      <c r="I145" s="353"/>
      <c r="J145" s="265" t="s">
        <v>413</v>
      </c>
      <c r="K145" s="11"/>
    </row>
    <row r="146" spans="1:11" ht="90">
      <c r="A146" s="12"/>
      <c r="B146" s="20"/>
      <c r="C146" s="363"/>
      <c r="D146" s="27" t="s">
        <v>243</v>
      </c>
      <c r="E146" s="131">
        <v>1200175</v>
      </c>
      <c r="F146" s="93"/>
      <c r="G146" s="131">
        <v>1187577.52</v>
      </c>
      <c r="H146" s="94">
        <f t="shared" si="9"/>
        <v>98.950363072052</v>
      </c>
      <c r="I146" s="353"/>
      <c r="J146" s="263" t="s">
        <v>648</v>
      </c>
      <c r="K146" s="11"/>
    </row>
    <row r="147" spans="1:11" ht="22.5">
      <c r="A147" s="12"/>
      <c r="B147" s="20"/>
      <c r="C147" s="363"/>
      <c r="D147" s="27" t="s">
        <v>244</v>
      </c>
      <c r="E147" s="131">
        <v>62000</v>
      </c>
      <c r="F147" s="93"/>
      <c r="G147" s="131">
        <v>61898.29</v>
      </c>
      <c r="H147" s="94">
        <f t="shared" si="9"/>
        <v>99.83595161290323</v>
      </c>
      <c r="I147" s="353"/>
      <c r="J147" s="265" t="s">
        <v>565</v>
      </c>
      <c r="K147" s="11"/>
    </row>
    <row r="148" spans="1:11" ht="22.5">
      <c r="A148" s="12"/>
      <c r="B148" s="20"/>
      <c r="C148" s="363"/>
      <c r="D148" s="27" t="s">
        <v>245</v>
      </c>
      <c r="E148" s="131">
        <v>10000</v>
      </c>
      <c r="F148" s="93"/>
      <c r="G148" s="131">
        <v>9471</v>
      </c>
      <c r="H148" s="94">
        <f t="shared" si="9"/>
        <v>94.71000000000001</v>
      </c>
      <c r="I148" s="353"/>
      <c r="J148" s="265" t="s">
        <v>566</v>
      </c>
      <c r="K148" s="11"/>
    </row>
    <row r="149" spans="1:11" ht="33.75">
      <c r="A149" s="12"/>
      <c r="B149" s="20"/>
      <c r="C149" s="364"/>
      <c r="D149" s="27" t="s">
        <v>246</v>
      </c>
      <c r="E149" s="131">
        <v>65000</v>
      </c>
      <c r="F149" s="93"/>
      <c r="G149" s="131">
        <v>64936.49</v>
      </c>
      <c r="H149" s="94">
        <f t="shared" si="9"/>
        <v>99.9022923076923</v>
      </c>
      <c r="I149" s="354"/>
      <c r="J149" s="265" t="s">
        <v>567</v>
      </c>
      <c r="K149" s="11"/>
    </row>
    <row r="150" spans="1:11" ht="11.25">
      <c r="A150" s="12"/>
      <c r="B150" s="20"/>
      <c r="C150" s="35">
        <v>6058</v>
      </c>
      <c r="D150" s="98" t="s">
        <v>490</v>
      </c>
      <c r="E150" s="131">
        <f>SUM(E151:E156)</f>
        <v>788753</v>
      </c>
      <c r="F150" s="93"/>
      <c r="G150" s="131">
        <f>SUM(G151:G156)</f>
        <v>788750.71</v>
      </c>
      <c r="H150" s="94">
        <f t="shared" si="9"/>
        <v>99.9997096682992</v>
      </c>
      <c r="I150" s="21" t="s">
        <v>247</v>
      </c>
      <c r="J150" s="18"/>
      <c r="K150" s="11">
        <v>17</v>
      </c>
    </row>
    <row r="151" spans="1:11" ht="22.5">
      <c r="A151" s="12"/>
      <c r="B151" s="20"/>
      <c r="C151" s="363"/>
      <c r="D151" s="101" t="s">
        <v>568</v>
      </c>
      <c r="E151" s="131">
        <v>112439</v>
      </c>
      <c r="F151" s="93" t="s">
        <v>492</v>
      </c>
      <c r="G151" s="131">
        <v>112438.98</v>
      </c>
      <c r="H151" s="94">
        <f t="shared" si="9"/>
        <v>99.99998221257749</v>
      </c>
      <c r="I151" s="353"/>
      <c r="J151" s="357" t="s">
        <v>574</v>
      </c>
      <c r="K151" s="11"/>
    </row>
    <row r="152" spans="1:11" ht="22.5">
      <c r="A152" s="12"/>
      <c r="B152" s="20"/>
      <c r="C152" s="363"/>
      <c r="D152" s="101" t="s">
        <v>569</v>
      </c>
      <c r="E152" s="131">
        <v>56019</v>
      </c>
      <c r="F152" s="93"/>
      <c r="G152" s="131">
        <v>56018.91</v>
      </c>
      <c r="H152" s="94">
        <f t="shared" si="9"/>
        <v>99.99983934022386</v>
      </c>
      <c r="I152" s="353"/>
      <c r="J152" s="358"/>
      <c r="K152" s="11"/>
    </row>
    <row r="153" spans="1:11" ht="22.5">
      <c r="A153" s="12"/>
      <c r="B153" s="20"/>
      <c r="C153" s="363"/>
      <c r="D153" s="101" t="s">
        <v>570</v>
      </c>
      <c r="E153" s="131">
        <v>168962</v>
      </c>
      <c r="F153" s="93"/>
      <c r="G153" s="131">
        <v>168961.63</v>
      </c>
      <c r="H153" s="94">
        <f t="shared" si="9"/>
        <v>99.99978101584972</v>
      </c>
      <c r="I153" s="353"/>
      <c r="J153" s="358"/>
      <c r="K153" s="11"/>
    </row>
    <row r="154" spans="1:11" ht="22.5">
      <c r="A154" s="12"/>
      <c r="B154" s="20"/>
      <c r="C154" s="363"/>
      <c r="D154" s="101" t="s">
        <v>571</v>
      </c>
      <c r="E154" s="131">
        <v>326193</v>
      </c>
      <c r="F154" s="93"/>
      <c r="G154" s="131">
        <v>326192.46</v>
      </c>
      <c r="H154" s="94">
        <f t="shared" si="9"/>
        <v>99.99983445383562</v>
      </c>
      <c r="I154" s="353"/>
      <c r="J154" s="358"/>
      <c r="K154" s="11"/>
    </row>
    <row r="155" spans="1:11" ht="22.5">
      <c r="A155" s="12"/>
      <c r="B155" s="20"/>
      <c r="C155" s="363"/>
      <c r="D155" s="101" t="s">
        <v>572</v>
      </c>
      <c r="E155" s="131">
        <v>84576</v>
      </c>
      <c r="F155" s="93"/>
      <c r="G155" s="131">
        <v>84575.68</v>
      </c>
      <c r="H155" s="94">
        <f t="shared" si="9"/>
        <v>99.9996216420734</v>
      </c>
      <c r="I155" s="353"/>
      <c r="J155" s="358"/>
      <c r="K155" s="11"/>
    </row>
    <row r="156" spans="1:11" ht="11.25">
      <c r="A156" s="12"/>
      <c r="B156" s="20"/>
      <c r="C156" s="364"/>
      <c r="D156" s="101" t="s">
        <v>573</v>
      </c>
      <c r="E156" s="131">
        <v>40564</v>
      </c>
      <c r="F156" s="93"/>
      <c r="G156" s="131">
        <v>40563.05</v>
      </c>
      <c r="H156" s="94">
        <f t="shared" si="9"/>
        <v>99.99765802189134</v>
      </c>
      <c r="I156" s="354"/>
      <c r="J156" s="359"/>
      <c r="K156" s="11"/>
    </row>
    <row r="157" spans="1:11" ht="11.25">
      <c r="A157" s="12"/>
      <c r="B157" s="20"/>
      <c r="C157" s="35">
        <v>6059</v>
      </c>
      <c r="D157" s="98" t="s">
        <v>490</v>
      </c>
      <c r="E157" s="131">
        <f>SUM(E158:E163)</f>
        <v>139195</v>
      </c>
      <c r="F157" s="93"/>
      <c r="G157" s="131">
        <f>SUM(G158:G163)</f>
        <v>139191.25999999998</v>
      </c>
      <c r="H157" s="94">
        <f t="shared" si="9"/>
        <v>99.99731312187936</v>
      </c>
      <c r="I157" s="21" t="s">
        <v>247</v>
      </c>
      <c r="J157" s="18"/>
      <c r="K157" s="11">
        <v>17</v>
      </c>
    </row>
    <row r="158" spans="1:11" ht="22.5" customHeight="1">
      <c r="A158" s="12"/>
      <c r="B158" s="20"/>
      <c r="C158" s="363"/>
      <c r="D158" s="101" t="s">
        <v>568</v>
      </c>
      <c r="E158" s="131">
        <v>19843</v>
      </c>
      <c r="F158" s="93"/>
      <c r="G158" s="131">
        <v>19842.16</v>
      </c>
      <c r="H158" s="94">
        <f aca="true" t="shared" si="10" ref="H158:H164">G158/E158*100</f>
        <v>99.99576676913773</v>
      </c>
      <c r="I158" s="353"/>
      <c r="J158" s="357" t="s">
        <v>574</v>
      </c>
      <c r="K158" s="11"/>
    </row>
    <row r="159" spans="1:11" ht="22.5">
      <c r="A159" s="12"/>
      <c r="B159" s="20"/>
      <c r="C159" s="363"/>
      <c r="D159" s="101" t="s">
        <v>569</v>
      </c>
      <c r="E159" s="131">
        <v>9886</v>
      </c>
      <c r="F159" s="93"/>
      <c r="G159" s="131">
        <v>9885.69</v>
      </c>
      <c r="H159" s="94">
        <f t="shared" si="10"/>
        <v>99.99686425247826</v>
      </c>
      <c r="I159" s="353"/>
      <c r="J159" s="358"/>
      <c r="K159" s="11"/>
    </row>
    <row r="160" spans="1:11" ht="22.5">
      <c r="A160" s="12"/>
      <c r="B160" s="20"/>
      <c r="C160" s="363"/>
      <c r="D160" s="101" t="s">
        <v>570</v>
      </c>
      <c r="E160" s="131">
        <v>29817</v>
      </c>
      <c r="F160" s="93"/>
      <c r="G160" s="131">
        <v>29816.75</v>
      </c>
      <c r="H160" s="94">
        <f t="shared" si="10"/>
        <v>99.99916155213468</v>
      </c>
      <c r="I160" s="353"/>
      <c r="J160" s="358"/>
      <c r="K160" s="11"/>
    </row>
    <row r="161" spans="1:11" ht="22.5">
      <c r="A161" s="12"/>
      <c r="B161" s="20"/>
      <c r="C161" s="363"/>
      <c r="D161" s="101" t="s">
        <v>571</v>
      </c>
      <c r="E161" s="131">
        <v>57564</v>
      </c>
      <c r="F161" s="93"/>
      <c r="G161" s="131">
        <v>57563.36</v>
      </c>
      <c r="H161" s="94">
        <f t="shared" si="10"/>
        <v>99.99888819401015</v>
      </c>
      <c r="I161" s="353"/>
      <c r="J161" s="358"/>
      <c r="K161" s="11"/>
    </row>
    <row r="162" spans="1:11" ht="22.5">
      <c r="A162" s="12"/>
      <c r="B162" s="20"/>
      <c r="C162" s="363"/>
      <c r="D162" s="101" t="s">
        <v>572</v>
      </c>
      <c r="E162" s="131">
        <v>14926</v>
      </c>
      <c r="F162" s="93"/>
      <c r="G162" s="131">
        <v>14925.12</v>
      </c>
      <c r="H162" s="94">
        <f t="shared" si="10"/>
        <v>99.9941042476216</v>
      </c>
      <c r="I162" s="353"/>
      <c r="J162" s="358"/>
      <c r="K162" s="11"/>
    </row>
    <row r="163" spans="1:11" ht="11.25">
      <c r="A163" s="12"/>
      <c r="B163" s="20"/>
      <c r="C163" s="364"/>
      <c r="D163" s="101" t="s">
        <v>573</v>
      </c>
      <c r="E163" s="131">
        <v>7159</v>
      </c>
      <c r="F163" s="93"/>
      <c r="G163" s="131">
        <v>7158.18</v>
      </c>
      <c r="H163" s="94">
        <f t="shared" si="10"/>
        <v>99.98854588629698</v>
      </c>
      <c r="I163" s="354"/>
      <c r="J163" s="359"/>
      <c r="K163" s="11"/>
    </row>
    <row r="164" spans="1:11" ht="22.5">
      <c r="A164" s="12"/>
      <c r="B164" s="20"/>
      <c r="C164" s="135" t="s">
        <v>455</v>
      </c>
      <c r="D164" s="101" t="s">
        <v>575</v>
      </c>
      <c r="E164" s="131">
        <v>30000</v>
      </c>
      <c r="F164" s="93"/>
      <c r="G164" s="131">
        <v>30000</v>
      </c>
      <c r="H164" s="94">
        <f t="shared" si="10"/>
        <v>100</v>
      </c>
      <c r="I164" s="312" t="s">
        <v>247</v>
      </c>
      <c r="J164" s="281" t="s">
        <v>576</v>
      </c>
      <c r="K164" s="11"/>
    </row>
    <row r="165" spans="1:11" ht="11.25">
      <c r="A165" s="44">
        <v>700</v>
      </c>
      <c r="B165" s="22"/>
      <c r="C165" s="23"/>
      <c r="D165" s="126" t="s">
        <v>493</v>
      </c>
      <c r="E165" s="138">
        <f>SUM(E166)</f>
        <v>1441990</v>
      </c>
      <c r="F165" s="114"/>
      <c r="G165" s="138">
        <f>SUM(G166)</f>
        <v>1346955.07</v>
      </c>
      <c r="H165" s="115">
        <f t="shared" si="9"/>
        <v>93.40945984368824</v>
      </c>
      <c r="I165" s="9"/>
      <c r="J165" s="10"/>
      <c r="K165" s="11"/>
    </row>
    <row r="166" spans="1:11" ht="11.25">
      <c r="A166" s="25"/>
      <c r="B166" s="116">
        <v>70005</v>
      </c>
      <c r="C166" s="19"/>
      <c r="D166" s="117" t="s">
        <v>494</v>
      </c>
      <c r="E166" s="139">
        <f>E167+E168+E169+E170+E172</f>
        <v>1441990</v>
      </c>
      <c r="F166" s="119"/>
      <c r="G166" s="139">
        <f>G167+G168+G169+G170+G172</f>
        <v>1346955.07</v>
      </c>
      <c r="H166" s="120">
        <f t="shared" si="9"/>
        <v>93.40945984368824</v>
      </c>
      <c r="I166" s="14"/>
      <c r="J166" s="15"/>
      <c r="K166" s="11"/>
    </row>
    <row r="167" spans="1:11" ht="33.75">
      <c r="A167" s="25"/>
      <c r="B167" s="140"/>
      <c r="C167" s="188" t="s">
        <v>248</v>
      </c>
      <c r="D167" s="101" t="s">
        <v>191</v>
      </c>
      <c r="E167" s="141">
        <v>100000</v>
      </c>
      <c r="F167" s="97"/>
      <c r="G167" s="141">
        <v>99931.72</v>
      </c>
      <c r="H167" s="94">
        <f t="shared" si="9"/>
        <v>99.93172</v>
      </c>
      <c r="I167" s="88" t="s">
        <v>222</v>
      </c>
      <c r="J167" s="268" t="s">
        <v>410</v>
      </c>
      <c r="K167" s="11">
        <v>10</v>
      </c>
    </row>
    <row r="168" spans="1:11" ht="22.5">
      <c r="A168" s="25"/>
      <c r="B168" s="140"/>
      <c r="C168" s="35">
        <v>4430</v>
      </c>
      <c r="D168" s="91" t="s">
        <v>495</v>
      </c>
      <c r="E168" s="141">
        <v>1880</v>
      </c>
      <c r="F168" s="97"/>
      <c r="G168" s="141">
        <v>1873.86</v>
      </c>
      <c r="H168" s="94">
        <f t="shared" si="9"/>
        <v>99.67340425531914</v>
      </c>
      <c r="I168" s="29" t="s">
        <v>222</v>
      </c>
      <c r="J168" s="240" t="s">
        <v>448</v>
      </c>
      <c r="K168" s="11">
        <v>9</v>
      </c>
    </row>
    <row r="169" spans="1:11" ht="45">
      <c r="A169" s="25"/>
      <c r="B169" s="140"/>
      <c r="C169" s="35" t="s">
        <v>456</v>
      </c>
      <c r="D169" s="101" t="s">
        <v>457</v>
      </c>
      <c r="E169" s="141">
        <v>11110</v>
      </c>
      <c r="F169" s="97"/>
      <c r="G169" s="141">
        <v>11071.55</v>
      </c>
      <c r="H169" s="94">
        <f t="shared" si="9"/>
        <v>99.65391539153914</v>
      </c>
      <c r="I169" s="29" t="s">
        <v>222</v>
      </c>
      <c r="J169" s="240" t="s">
        <v>577</v>
      </c>
      <c r="K169" s="11"/>
    </row>
    <row r="170" spans="1:11" ht="15" customHeight="1">
      <c r="A170" s="25"/>
      <c r="B170" s="140"/>
      <c r="C170" s="28" t="s">
        <v>58</v>
      </c>
      <c r="D170" s="98" t="s">
        <v>490</v>
      </c>
      <c r="E170" s="141">
        <f>E171</f>
        <v>1274000</v>
      </c>
      <c r="F170" s="97"/>
      <c r="G170" s="141">
        <f>G171</f>
        <v>1179490.01</v>
      </c>
      <c r="H170" s="94">
        <f t="shared" si="9"/>
        <v>92.58163343799059</v>
      </c>
      <c r="I170" s="29" t="s">
        <v>247</v>
      </c>
      <c r="J170" s="405" t="s">
        <v>578</v>
      </c>
      <c r="K170" s="11">
        <v>16</v>
      </c>
    </row>
    <row r="171" spans="1:11" ht="23.25" customHeight="1">
      <c r="A171" s="12"/>
      <c r="B171" s="20"/>
      <c r="C171" s="24"/>
      <c r="D171" s="91" t="s">
        <v>249</v>
      </c>
      <c r="E171" s="136">
        <v>1274000</v>
      </c>
      <c r="F171" s="93"/>
      <c r="G171" s="136">
        <v>1179490.01</v>
      </c>
      <c r="H171" s="94">
        <f t="shared" si="9"/>
        <v>92.58163343799059</v>
      </c>
      <c r="I171" s="21"/>
      <c r="J171" s="406"/>
      <c r="K171" s="11"/>
    </row>
    <row r="172" spans="1:11" ht="33.75">
      <c r="A172" s="12"/>
      <c r="B172" s="20"/>
      <c r="C172" s="35" t="s">
        <v>455</v>
      </c>
      <c r="D172" s="101" t="s">
        <v>458</v>
      </c>
      <c r="E172" s="142">
        <f>E173</f>
        <v>55000</v>
      </c>
      <c r="F172" s="93"/>
      <c r="G172" s="142">
        <f>G173</f>
        <v>54587.93</v>
      </c>
      <c r="H172" s="94">
        <f t="shared" si="9"/>
        <v>99.25078181818182</v>
      </c>
      <c r="I172" s="17" t="s">
        <v>247</v>
      </c>
      <c r="J172" s="405" t="s">
        <v>579</v>
      </c>
      <c r="K172" s="11"/>
    </row>
    <row r="173" spans="1:11" ht="11.25">
      <c r="A173" s="12"/>
      <c r="B173" s="20"/>
      <c r="C173" s="35"/>
      <c r="D173" s="101" t="s">
        <v>580</v>
      </c>
      <c r="E173" s="142">
        <v>55000</v>
      </c>
      <c r="F173" s="93"/>
      <c r="G173" s="142">
        <v>54587.93</v>
      </c>
      <c r="H173" s="94">
        <f t="shared" si="9"/>
        <v>99.25078181818182</v>
      </c>
      <c r="I173" s="17"/>
      <c r="J173" s="406"/>
      <c r="K173" s="11"/>
    </row>
    <row r="174" spans="1:11" ht="11.25">
      <c r="A174" s="44">
        <v>710</v>
      </c>
      <c r="B174" s="22"/>
      <c r="C174" s="23"/>
      <c r="D174" s="126" t="s">
        <v>496</v>
      </c>
      <c r="E174" s="138">
        <f>SUM(E175+E177+E179)</f>
        <v>123210</v>
      </c>
      <c r="F174" s="114"/>
      <c r="G174" s="138">
        <f>SUM(G175+G177+G179)</f>
        <v>122992.47</v>
      </c>
      <c r="H174" s="115">
        <f t="shared" si="9"/>
        <v>99.82344777209642</v>
      </c>
      <c r="I174" s="9"/>
      <c r="J174" s="10"/>
      <c r="K174" s="11"/>
    </row>
    <row r="175" spans="1:11" ht="11.25">
      <c r="A175" s="25"/>
      <c r="B175" s="116">
        <v>71004</v>
      </c>
      <c r="C175" s="19"/>
      <c r="D175" s="117" t="s">
        <v>497</v>
      </c>
      <c r="E175" s="139">
        <f>E176</f>
        <v>25780</v>
      </c>
      <c r="F175" s="119"/>
      <c r="G175" s="139">
        <f>G176</f>
        <v>25624.25</v>
      </c>
      <c r="H175" s="120">
        <f t="shared" si="9"/>
        <v>99.39584949573313</v>
      </c>
      <c r="I175" s="14"/>
      <c r="J175" s="15"/>
      <c r="K175" s="11"/>
    </row>
    <row r="176" spans="1:11" ht="33.75">
      <c r="A176" s="25"/>
      <c r="B176" s="20"/>
      <c r="C176" s="35">
        <v>4300</v>
      </c>
      <c r="D176" s="98" t="s">
        <v>484</v>
      </c>
      <c r="E176" s="161">
        <v>25780</v>
      </c>
      <c r="F176" s="93"/>
      <c r="G176" s="137">
        <v>25624.25</v>
      </c>
      <c r="H176" s="94">
        <f t="shared" si="9"/>
        <v>99.39584949573313</v>
      </c>
      <c r="I176" s="17" t="s">
        <v>222</v>
      </c>
      <c r="J176" s="238" t="s">
        <v>581</v>
      </c>
      <c r="K176" s="11">
        <v>9</v>
      </c>
    </row>
    <row r="177" spans="1:11" ht="11.25">
      <c r="A177" s="25"/>
      <c r="B177" s="116">
        <v>71014</v>
      </c>
      <c r="C177" s="26"/>
      <c r="D177" s="117" t="s">
        <v>498</v>
      </c>
      <c r="E177" s="139">
        <f>E178</f>
        <v>94430</v>
      </c>
      <c r="F177" s="119"/>
      <c r="G177" s="139">
        <f>G178</f>
        <v>94368.22</v>
      </c>
      <c r="H177" s="120">
        <f t="shared" si="9"/>
        <v>99.93457587631049</v>
      </c>
      <c r="I177" s="241"/>
      <c r="J177" s="15"/>
      <c r="K177" s="11"/>
    </row>
    <row r="178" spans="1:11" ht="45">
      <c r="A178" s="25"/>
      <c r="B178" s="20"/>
      <c r="C178" s="35">
        <v>4300</v>
      </c>
      <c r="D178" s="98" t="s">
        <v>484</v>
      </c>
      <c r="E178" s="161">
        <v>94430</v>
      </c>
      <c r="F178" s="93"/>
      <c r="G178" s="137">
        <v>94368.22</v>
      </c>
      <c r="H178" s="94">
        <f t="shared" si="9"/>
        <v>99.93457587631049</v>
      </c>
      <c r="I178" s="17" t="s">
        <v>222</v>
      </c>
      <c r="J178" s="238" t="s">
        <v>649</v>
      </c>
      <c r="K178" s="11">
        <v>9</v>
      </c>
    </row>
    <row r="179" spans="1:11" ht="11.25">
      <c r="A179" s="25"/>
      <c r="B179" s="116">
        <v>71035</v>
      </c>
      <c r="C179" s="26"/>
      <c r="D179" s="117" t="s">
        <v>499</v>
      </c>
      <c r="E179" s="139">
        <f>E180</f>
        <v>3000</v>
      </c>
      <c r="F179" s="119"/>
      <c r="G179" s="139">
        <f>G180</f>
        <v>3000</v>
      </c>
      <c r="H179" s="120">
        <f t="shared" si="9"/>
        <v>100</v>
      </c>
      <c r="I179" s="14"/>
      <c r="J179" s="15"/>
      <c r="K179" s="11"/>
    </row>
    <row r="180" spans="1:11" ht="33.75">
      <c r="A180" s="25"/>
      <c r="B180" s="20"/>
      <c r="C180" s="35">
        <v>4210</v>
      </c>
      <c r="D180" s="98" t="s">
        <v>487</v>
      </c>
      <c r="E180" s="161">
        <v>3000</v>
      </c>
      <c r="F180" s="93"/>
      <c r="G180" s="137">
        <v>3000</v>
      </c>
      <c r="H180" s="94">
        <f t="shared" si="9"/>
        <v>100</v>
      </c>
      <c r="I180" s="17" t="s">
        <v>222</v>
      </c>
      <c r="J180" s="238" t="s">
        <v>383</v>
      </c>
      <c r="K180" s="11">
        <v>9</v>
      </c>
    </row>
    <row r="181" spans="1:11" ht="11.25">
      <c r="A181" s="44">
        <v>750</v>
      </c>
      <c r="B181" s="22"/>
      <c r="C181" s="23"/>
      <c r="D181" s="126" t="s">
        <v>500</v>
      </c>
      <c r="E181" s="127">
        <f>E182+E186+E208+E236+E243+E318</f>
        <v>4844553</v>
      </c>
      <c r="F181" s="114"/>
      <c r="G181" s="127">
        <f>G182+G186+G208+G236+G243+G318</f>
        <v>4717312.48</v>
      </c>
      <c r="H181" s="115">
        <f t="shared" si="9"/>
        <v>97.37353435910393</v>
      </c>
      <c r="I181" s="9"/>
      <c r="J181" s="10"/>
      <c r="K181" s="11"/>
    </row>
    <row r="182" spans="1:11" s="4" customFormat="1" ht="33.75">
      <c r="A182" s="143"/>
      <c r="B182" s="305">
        <v>75011</v>
      </c>
      <c r="C182" s="19"/>
      <c r="D182" s="144" t="s">
        <v>501</v>
      </c>
      <c r="E182" s="129">
        <f>E183+E184+E185</f>
        <v>156600</v>
      </c>
      <c r="F182" s="119"/>
      <c r="G182" s="129">
        <f>G183+G184+G185</f>
        <v>156600</v>
      </c>
      <c r="H182" s="120">
        <f t="shared" si="9"/>
        <v>100</v>
      </c>
      <c r="I182" s="14"/>
      <c r="J182" s="239" t="s">
        <v>384</v>
      </c>
      <c r="K182" s="31"/>
    </row>
    <row r="183" spans="1:11" s="4" customFormat="1" ht="11.25">
      <c r="A183" s="143"/>
      <c r="B183" s="32"/>
      <c r="C183" s="28">
        <v>4010</v>
      </c>
      <c r="D183" s="99" t="s">
        <v>502</v>
      </c>
      <c r="E183" s="145">
        <v>133117</v>
      </c>
      <c r="F183" s="93"/>
      <c r="G183" s="145">
        <v>133117</v>
      </c>
      <c r="H183" s="94">
        <f t="shared" si="9"/>
        <v>100</v>
      </c>
      <c r="I183" s="29" t="s">
        <v>222</v>
      </c>
      <c r="J183" s="242"/>
      <c r="K183" s="31">
        <v>8</v>
      </c>
    </row>
    <row r="184" spans="1:11" s="4" customFormat="1" ht="11.25">
      <c r="A184" s="143"/>
      <c r="B184" s="33"/>
      <c r="C184" s="28">
        <v>4110</v>
      </c>
      <c r="D184" s="99" t="s">
        <v>503</v>
      </c>
      <c r="E184" s="145">
        <v>20221</v>
      </c>
      <c r="F184" s="93"/>
      <c r="G184" s="145">
        <v>20221</v>
      </c>
      <c r="H184" s="94">
        <f t="shared" si="9"/>
        <v>100</v>
      </c>
      <c r="I184" s="29" t="s">
        <v>222</v>
      </c>
      <c r="J184" s="242"/>
      <c r="K184" s="31">
        <v>8</v>
      </c>
    </row>
    <row r="185" spans="1:11" s="4" customFormat="1" ht="11.25">
      <c r="A185" s="143"/>
      <c r="B185" s="33"/>
      <c r="C185" s="28">
        <v>4120</v>
      </c>
      <c r="D185" s="99" t="s">
        <v>504</v>
      </c>
      <c r="E185" s="145">
        <v>3262</v>
      </c>
      <c r="F185" s="93"/>
      <c r="G185" s="145">
        <v>3262</v>
      </c>
      <c r="H185" s="94">
        <f t="shared" si="9"/>
        <v>100</v>
      </c>
      <c r="I185" s="29" t="s">
        <v>222</v>
      </c>
      <c r="J185" s="242"/>
      <c r="K185" s="31">
        <v>8</v>
      </c>
    </row>
    <row r="186" spans="1:11" ht="22.5">
      <c r="A186" s="25"/>
      <c r="B186" s="116">
        <v>75022</v>
      </c>
      <c r="C186" s="26"/>
      <c r="D186" s="117" t="s">
        <v>505</v>
      </c>
      <c r="E186" s="128">
        <f>E187+E188+E194+E197+E201+E204+E205</f>
        <v>229090</v>
      </c>
      <c r="F186" s="119"/>
      <c r="G186" s="128">
        <f>G187+G188+G194+G197+G201+G204+G205</f>
        <v>227863.50000000003</v>
      </c>
      <c r="H186" s="120">
        <f t="shared" si="9"/>
        <v>99.46462089135275</v>
      </c>
      <c r="I186" s="14"/>
      <c r="J186" s="239" t="s">
        <v>385</v>
      </c>
      <c r="K186" s="11"/>
    </row>
    <row r="187" spans="1:11" ht="22.5">
      <c r="A187" s="12"/>
      <c r="B187" s="20"/>
      <c r="C187" s="35" t="s">
        <v>124</v>
      </c>
      <c r="D187" s="101" t="s">
        <v>125</v>
      </c>
      <c r="E187" s="145">
        <v>8334</v>
      </c>
      <c r="F187" s="93"/>
      <c r="G187" s="131">
        <v>8334</v>
      </c>
      <c r="H187" s="94">
        <f>G187/E187*100</f>
        <v>100</v>
      </c>
      <c r="I187" s="88" t="s">
        <v>222</v>
      </c>
      <c r="J187" s="238" t="s">
        <v>386</v>
      </c>
      <c r="K187" s="11">
        <v>9</v>
      </c>
    </row>
    <row r="188" spans="1:11" ht="11.25">
      <c r="A188" s="12"/>
      <c r="B188" s="20"/>
      <c r="C188" s="35">
        <v>3030</v>
      </c>
      <c r="D188" s="98" t="s">
        <v>506</v>
      </c>
      <c r="E188" s="131">
        <f>E189+E190+E191+E192+E193</f>
        <v>176156</v>
      </c>
      <c r="F188" s="93"/>
      <c r="G188" s="131">
        <f>G189+G190+G191+G192+G193</f>
        <v>175499.47</v>
      </c>
      <c r="H188" s="94">
        <f t="shared" si="9"/>
        <v>99.62730193691955</v>
      </c>
      <c r="I188" s="29" t="s">
        <v>222</v>
      </c>
      <c r="J188" s="238"/>
      <c r="K188" s="11">
        <v>11</v>
      </c>
    </row>
    <row r="189" spans="1:11" ht="11.25">
      <c r="A189" s="12"/>
      <c r="B189" s="20"/>
      <c r="C189" s="355"/>
      <c r="D189" s="91" t="s">
        <v>507</v>
      </c>
      <c r="E189" s="146">
        <v>160620</v>
      </c>
      <c r="F189" s="93"/>
      <c r="G189" s="146">
        <v>160449.7</v>
      </c>
      <c r="H189" s="94">
        <f t="shared" si="9"/>
        <v>99.89397335325614</v>
      </c>
      <c r="I189" s="352"/>
      <c r="J189" s="238"/>
      <c r="K189" s="11"/>
    </row>
    <row r="190" spans="1:11" ht="11.25">
      <c r="A190" s="12"/>
      <c r="B190" s="20"/>
      <c r="C190" s="366"/>
      <c r="D190" s="91" t="s">
        <v>192</v>
      </c>
      <c r="E190" s="146">
        <v>2400</v>
      </c>
      <c r="F190" s="93"/>
      <c r="G190" s="146">
        <v>2400</v>
      </c>
      <c r="H190" s="94">
        <f t="shared" si="9"/>
        <v>100</v>
      </c>
      <c r="I190" s="353"/>
      <c r="J190" s="238"/>
      <c r="K190" s="11"/>
    </row>
    <row r="191" spans="1:11" ht="11.25">
      <c r="A191" s="12"/>
      <c r="B191" s="20"/>
      <c r="C191" s="366"/>
      <c r="D191" s="91" t="s">
        <v>508</v>
      </c>
      <c r="E191" s="146">
        <v>2000</v>
      </c>
      <c r="F191" s="93"/>
      <c r="G191" s="146">
        <v>2000</v>
      </c>
      <c r="H191" s="94">
        <f t="shared" si="9"/>
        <v>100</v>
      </c>
      <c r="I191" s="353"/>
      <c r="J191" s="238"/>
      <c r="K191" s="11"/>
    </row>
    <row r="192" spans="1:11" ht="11.25">
      <c r="A192" s="12"/>
      <c r="B192" s="20"/>
      <c r="C192" s="366"/>
      <c r="D192" s="91" t="s">
        <v>509</v>
      </c>
      <c r="E192" s="146">
        <v>9936</v>
      </c>
      <c r="F192" s="93"/>
      <c r="G192" s="146">
        <v>9900</v>
      </c>
      <c r="H192" s="94">
        <f t="shared" si="9"/>
        <v>99.63768115942028</v>
      </c>
      <c r="I192" s="353"/>
      <c r="J192" s="238"/>
      <c r="K192" s="11"/>
    </row>
    <row r="193" spans="1:11" ht="11.25">
      <c r="A193" s="12"/>
      <c r="B193" s="20"/>
      <c r="C193" s="356"/>
      <c r="D193" s="91" t="s">
        <v>193</v>
      </c>
      <c r="E193" s="146">
        <v>1200</v>
      </c>
      <c r="F193" s="93"/>
      <c r="G193" s="146">
        <v>749.77</v>
      </c>
      <c r="H193" s="94">
        <f t="shared" si="9"/>
        <v>62.48083333333333</v>
      </c>
      <c r="I193" s="354"/>
      <c r="J193" s="238"/>
      <c r="K193" s="11"/>
    </row>
    <row r="194" spans="1:11" ht="11.25">
      <c r="A194" s="12"/>
      <c r="B194" s="20"/>
      <c r="C194" s="24">
        <v>4170</v>
      </c>
      <c r="D194" s="91" t="s">
        <v>486</v>
      </c>
      <c r="E194" s="146">
        <v>5148</v>
      </c>
      <c r="F194" s="93"/>
      <c r="G194" s="146">
        <v>5095.32</v>
      </c>
      <c r="H194" s="94">
        <f aca="true" t="shared" si="11" ref="H194:H225">G194/E194*100</f>
        <v>98.97668997668997</v>
      </c>
      <c r="I194" s="29" t="s">
        <v>222</v>
      </c>
      <c r="J194" s="238"/>
      <c r="K194" s="11">
        <v>8</v>
      </c>
    </row>
    <row r="195" spans="1:11" ht="11.25">
      <c r="A195" s="12"/>
      <c r="B195" s="20"/>
      <c r="C195" s="355"/>
      <c r="D195" s="91" t="s">
        <v>215</v>
      </c>
      <c r="E195" s="146">
        <v>4398</v>
      </c>
      <c r="F195" s="93"/>
      <c r="G195" s="146">
        <v>4395.32</v>
      </c>
      <c r="H195" s="94">
        <f t="shared" si="11"/>
        <v>99.93906321055024</v>
      </c>
      <c r="I195" s="352"/>
      <c r="J195" s="238"/>
      <c r="K195" s="11"/>
    </row>
    <row r="196" spans="1:11" ht="11.25">
      <c r="A196" s="12"/>
      <c r="B196" s="20"/>
      <c r="C196" s="356"/>
      <c r="D196" s="91" t="s">
        <v>102</v>
      </c>
      <c r="E196" s="146">
        <v>750</v>
      </c>
      <c r="F196" s="93"/>
      <c r="G196" s="146">
        <v>700</v>
      </c>
      <c r="H196" s="94">
        <f t="shared" si="11"/>
        <v>93.33333333333333</v>
      </c>
      <c r="I196" s="354"/>
      <c r="J196" s="238"/>
      <c r="K196" s="11"/>
    </row>
    <row r="197" spans="1:11" ht="11.25">
      <c r="A197" s="12"/>
      <c r="B197" s="20"/>
      <c r="C197" s="24">
        <v>4210</v>
      </c>
      <c r="D197" s="91" t="s">
        <v>487</v>
      </c>
      <c r="E197" s="217">
        <f>E198+E199+E200</f>
        <v>12243</v>
      </c>
      <c r="F197" s="93"/>
      <c r="G197" s="136">
        <f>G198+G199+G200</f>
        <v>11850.470000000001</v>
      </c>
      <c r="H197" s="94">
        <f t="shared" si="11"/>
        <v>96.79384137874705</v>
      </c>
      <c r="I197" s="29" t="s">
        <v>222</v>
      </c>
      <c r="J197" s="238"/>
      <c r="K197" s="11">
        <v>9</v>
      </c>
    </row>
    <row r="198" spans="1:11" ht="11.25">
      <c r="A198" s="12"/>
      <c r="B198" s="20"/>
      <c r="C198" s="355"/>
      <c r="D198" s="91" t="s">
        <v>194</v>
      </c>
      <c r="E198" s="217">
        <v>370</v>
      </c>
      <c r="F198" s="93"/>
      <c r="G198" s="136">
        <v>368.62</v>
      </c>
      <c r="H198" s="94">
        <f t="shared" si="11"/>
        <v>99.62702702702703</v>
      </c>
      <c r="I198" s="352"/>
      <c r="J198" s="238"/>
      <c r="K198" s="11"/>
    </row>
    <row r="199" spans="1:11" ht="11.25">
      <c r="A199" s="12"/>
      <c r="B199" s="20"/>
      <c r="C199" s="366"/>
      <c r="D199" s="91" t="s">
        <v>195</v>
      </c>
      <c r="E199" s="217">
        <v>8373</v>
      </c>
      <c r="F199" s="93"/>
      <c r="G199" s="136">
        <v>8238.7</v>
      </c>
      <c r="H199" s="94">
        <f t="shared" si="11"/>
        <v>98.39603487399977</v>
      </c>
      <c r="I199" s="353"/>
      <c r="J199" s="238"/>
      <c r="K199" s="11"/>
    </row>
    <row r="200" spans="1:11" ht="11.25">
      <c r="A200" s="12"/>
      <c r="B200" s="20"/>
      <c r="C200" s="356"/>
      <c r="D200" s="91" t="s">
        <v>52</v>
      </c>
      <c r="E200" s="217">
        <v>3500</v>
      </c>
      <c r="F200" s="93"/>
      <c r="G200" s="136">
        <v>3243.15</v>
      </c>
      <c r="H200" s="94">
        <f t="shared" si="11"/>
        <v>92.66142857142857</v>
      </c>
      <c r="I200" s="354"/>
      <c r="J200" s="238"/>
      <c r="K200" s="11"/>
    </row>
    <row r="201" spans="1:11" ht="11.25">
      <c r="A201" s="12"/>
      <c r="B201" s="20"/>
      <c r="C201" s="24">
        <v>4300</v>
      </c>
      <c r="D201" s="91" t="s">
        <v>484</v>
      </c>
      <c r="E201" s="217">
        <f>SUM(E202+E203)</f>
        <v>5350</v>
      </c>
      <c r="F201" s="93"/>
      <c r="G201" s="136">
        <f>SUM(G202+G203)</f>
        <v>5234.98</v>
      </c>
      <c r="H201" s="94">
        <f t="shared" si="11"/>
        <v>97.85009345794393</v>
      </c>
      <c r="I201" s="29" t="s">
        <v>222</v>
      </c>
      <c r="J201" s="238"/>
      <c r="K201" s="11">
        <v>9</v>
      </c>
    </row>
    <row r="202" spans="1:11" ht="11.25">
      <c r="A202" s="12"/>
      <c r="B202" s="20"/>
      <c r="C202" s="355"/>
      <c r="D202" s="91" t="s">
        <v>57</v>
      </c>
      <c r="E202" s="217">
        <v>1850</v>
      </c>
      <c r="F202" s="93"/>
      <c r="G202" s="136">
        <v>1836.4</v>
      </c>
      <c r="H202" s="94">
        <f t="shared" si="11"/>
        <v>99.26486486486486</v>
      </c>
      <c r="I202" s="352"/>
      <c r="J202" s="238"/>
      <c r="K202" s="11"/>
    </row>
    <row r="203" spans="1:11" ht="11.25">
      <c r="A203" s="12"/>
      <c r="B203" s="20"/>
      <c r="C203" s="356"/>
      <c r="D203" s="91" t="s">
        <v>35</v>
      </c>
      <c r="E203" s="217">
        <v>3500</v>
      </c>
      <c r="F203" s="93"/>
      <c r="G203" s="136">
        <v>3398.58</v>
      </c>
      <c r="H203" s="94">
        <f t="shared" si="11"/>
        <v>97.10228571428571</v>
      </c>
      <c r="I203" s="354"/>
      <c r="J203" s="238"/>
      <c r="K203" s="11"/>
    </row>
    <row r="204" spans="1:11" ht="22.5">
      <c r="A204" s="12"/>
      <c r="B204" s="20"/>
      <c r="C204" s="35">
        <v>4360</v>
      </c>
      <c r="D204" s="102" t="s">
        <v>196</v>
      </c>
      <c r="E204" s="217">
        <v>980</v>
      </c>
      <c r="F204" s="93"/>
      <c r="G204" s="136">
        <v>970.64</v>
      </c>
      <c r="H204" s="94">
        <f t="shared" si="11"/>
        <v>99.04489795918367</v>
      </c>
      <c r="I204" s="29" t="s">
        <v>222</v>
      </c>
      <c r="J204" s="238"/>
      <c r="K204" s="11">
        <v>9</v>
      </c>
    </row>
    <row r="205" spans="1:11" ht="11.25">
      <c r="A205" s="12"/>
      <c r="B205" s="20"/>
      <c r="C205" s="24">
        <v>4430</v>
      </c>
      <c r="D205" s="91" t="s">
        <v>495</v>
      </c>
      <c r="E205" s="217">
        <f>E206+E207</f>
        <v>20879</v>
      </c>
      <c r="F205" s="93"/>
      <c r="G205" s="217">
        <f>G206+G207</f>
        <v>20878.62</v>
      </c>
      <c r="H205" s="94">
        <f t="shared" si="11"/>
        <v>99.99817998946308</v>
      </c>
      <c r="I205" s="29" t="s">
        <v>222</v>
      </c>
      <c r="J205" s="18"/>
      <c r="K205" s="11">
        <v>9</v>
      </c>
    </row>
    <row r="206" spans="1:11" ht="11.25">
      <c r="A206" s="12"/>
      <c r="B206" s="20"/>
      <c r="C206" s="355"/>
      <c r="D206" s="91" t="s">
        <v>387</v>
      </c>
      <c r="E206" s="217">
        <v>20178</v>
      </c>
      <c r="F206" s="93"/>
      <c r="G206" s="136">
        <v>20178</v>
      </c>
      <c r="H206" s="94">
        <f t="shared" si="11"/>
        <v>100</v>
      </c>
      <c r="I206" s="352"/>
      <c r="J206" s="18"/>
      <c r="K206" s="11"/>
    </row>
    <row r="207" spans="1:11" ht="11.25">
      <c r="A207" s="12"/>
      <c r="B207" s="20"/>
      <c r="C207" s="356"/>
      <c r="D207" s="91" t="s">
        <v>582</v>
      </c>
      <c r="E207" s="136">
        <v>701</v>
      </c>
      <c r="F207" s="93"/>
      <c r="G207" s="136">
        <v>700.62</v>
      </c>
      <c r="H207" s="94">
        <f t="shared" si="11"/>
        <v>99.94579172610555</v>
      </c>
      <c r="I207" s="354"/>
      <c r="J207" s="18"/>
      <c r="K207" s="11"/>
    </row>
    <row r="208" spans="1:11" ht="22.5">
      <c r="A208" s="12"/>
      <c r="B208" s="36">
        <v>75023</v>
      </c>
      <c r="C208" s="26"/>
      <c r="D208" s="117" t="s">
        <v>512</v>
      </c>
      <c r="E208" s="147">
        <f>E209+E210+E211+E212+E213+E214+E215+E216+E217+E218+E219+E220+E221+E222+E223+E224+E225+E226+E227+E228+E229+E231+E235</f>
        <v>3970169</v>
      </c>
      <c r="F208" s="119"/>
      <c r="G208" s="147">
        <f>G209+G210+G211+G212+G213+G214+G215+G216+G217+G218+G219+G220+G221+G222+G223+G224+G225+G226+G227+G228+G229+G231+G235</f>
        <v>3862391.1400000006</v>
      </c>
      <c r="H208" s="120">
        <f t="shared" si="11"/>
        <v>97.28530800578012</v>
      </c>
      <c r="I208" s="14"/>
      <c r="J208" s="266" t="s">
        <v>409</v>
      </c>
      <c r="K208" s="11"/>
    </row>
    <row r="209" spans="1:11" ht="11.25">
      <c r="A209" s="12"/>
      <c r="B209" s="20"/>
      <c r="C209" s="24">
        <v>3020</v>
      </c>
      <c r="D209" s="91" t="s">
        <v>513</v>
      </c>
      <c r="E209" s="136">
        <v>11000</v>
      </c>
      <c r="F209" s="93"/>
      <c r="G209" s="136">
        <v>9948.6</v>
      </c>
      <c r="H209" s="94">
        <f t="shared" si="11"/>
        <v>90.44181818181819</v>
      </c>
      <c r="I209" s="29" t="s">
        <v>222</v>
      </c>
      <c r="J209" s="267"/>
      <c r="K209" s="11">
        <v>11</v>
      </c>
    </row>
    <row r="210" spans="1:11" ht="11.25">
      <c r="A210" s="12"/>
      <c r="B210" s="20"/>
      <c r="C210" s="24">
        <v>4010</v>
      </c>
      <c r="D210" s="91" t="s">
        <v>502</v>
      </c>
      <c r="E210" s="136">
        <v>2449586</v>
      </c>
      <c r="F210" s="93"/>
      <c r="G210" s="136">
        <v>2406747.89</v>
      </c>
      <c r="H210" s="94">
        <f t="shared" si="11"/>
        <v>98.25121020449987</v>
      </c>
      <c r="I210" s="29" t="s">
        <v>222</v>
      </c>
      <c r="J210" s="267"/>
      <c r="K210" s="11">
        <v>8</v>
      </c>
    </row>
    <row r="211" spans="1:11" ht="11.25">
      <c r="A211" s="12"/>
      <c r="B211" s="20"/>
      <c r="C211" s="24">
        <v>4040</v>
      </c>
      <c r="D211" s="91" t="s">
        <v>514</v>
      </c>
      <c r="E211" s="136">
        <v>209301</v>
      </c>
      <c r="F211" s="93"/>
      <c r="G211" s="136">
        <v>209300.97</v>
      </c>
      <c r="H211" s="94">
        <f t="shared" si="11"/>
        <v>99.99998566657588</v>
      </c>
      <c r="I211" s="29" t="s">
        <v>222</v>
      </c>
      <c r="J211" s="267"/>
      <c r="K211" s="11">
        <v>8</v>
      </c>
    </row>
    <row r="212" spans="1:11" ht="11.25">
      <c r="A212" s="12"/>
      <c r="B212" s="20"/>
      <c r="C212" s="24">
        <v>4110</v>
      </c>
      <c r="D212" s="91" t="s">
        <v>503</v>
      </c>
      <c r="E212" s="136">
        <v>402512</v>
      </c>
      <c r="F212" s="93"/>
      <c r="G212" s="136">
        <v>377353.83</v>
      </c>
      <c r="H212" s="94">
        <f t="shared" si="11"/>
        <v>93.74970932543626</v>
      </c>
      <c r="I212" s="29" t="s">
        <v>222</v>
      </c>
      <c r="J212" s="267"/>
      <c r="K212" s="11">
        <v>8</v>
      </c>
    </row>
    <row r="213" spans="1:11" ht="11.25">
      <c r="A213" s="12"/>
      <c r="B213" s="20"/>
      <c r="C213" s="24">
        <v>4120</v>
      </c>
      <c r="D213" s="91" t="s">
        <v>504</v>
      </c>
      <c r="E213" s="136">
        <v>64919</v>
      </c>
      <c r="F213" s="93"/>
      <c r="G213" s="136">
        <v>52441.95</v>
      </c>
      <c r="H213" s="94">
        <f t="shared" si="11"/>
        <v>80.78058811750026</v>
      </c>
      <c r="I213" s="29" t="s">
        <v>222</v>
      </c>
      <c r="J213" s="267"/>
      <c r="K213" s="11">
        <v>8</v>
      </c>
    </row>
    <row r="214" spans="1:11" ht="11.25">
      <c r="A214" s="12"/>
      <c r="B214" s="20"/>
      <c r="C214" s="24">
        <v>4140</v>
      </c>
      <c r="D214" s="91" t="s">
        <v>515</v>
      </c>
      <c r="E214" s="136">
        <v>3000</v>
      </c>
      <c r="F214" s="93"/>
      <c r="G214" s="136">
        <v>2959</v>
      </c>
      <c r="H214" s="94">
        <f t="shared" si="11"/>
        <v>98.63333333333333</v>
      </c>
      <c r="I214" s="29" t="s">
        <v>222</v>
      </c>
      <c r="J214" s="267"/>
      <c r="K214" s="11">
        <v>9</v>
      </c>
    </row>
    <row r="215" spans="1:11" ht="11.25">
      <c r="A215" s="12"/>
      <c r="B215" s="20"/>
      <c r="C215" s="24">
        <v>4170</v>
      </c>
      <c r="D215" s="91" t="s">
        <v>486</v>
      </c>
      <c r="E215" s="136">
        <v>52306</v>
      </c>
      <c r="F215" s="93"/>
      <c r="G215" s="136">
        <v>51629.38</v>
      </c>
      <c r="H215" s="94">
        <f t="shared" si="11"/>
        <v>98.70641991358544</v>
      </c>
      <c r="I215" s="29" t="s">
        <v>222</v>
      </c>
      <c r="J215" s="267"/>
      <c r="K215" s="11">
        <v>8</v>
      </c>
    </row>
    <row r="216" spans="1:11" ht="11.25">
      <c r="A216" s="12"/>
      <c r="B216" s="20"/>
      <c r="C216" s="24">
        <v>4210</v>
      </c>
      <c r="D216" s="91" t="s">
        <v>487</v>
      </c>
      <c r="E216" s="217">
        <v>123951</v>
      </c>
      <c r="F216" s="93"/>
      <c r="G216" s="136">
        <v>117349.66</v>
      </c>
      <c r="H216" s="94">
        <f t="shared" si="11"/>
        <v>94.67423417318133</v>
      </c>
      <c r="I216" s="29" t="s">
        <v>222</v>
      </c>
      <c r="J216" s="267"/>
      <c r="K216" s="11">
        <v>9</v>
      </c>
    </row>
    <row r="217" spans="1:11" ht="11.25">
      <c r="A217" s="12"/>
      <c r="B217" s="20"/>
      <c r="C217" s="24" t="s">
        <v>126</v>
      </c>
      <c r="D217" s="91" t="s">
        <v>25</v>
      </c>
      <c r="E217" s="217">
        <v>92784</v>
      </c>
      <c r="F217" s="93"/>
      <c r="G217" s="136">
        <v>83667.12</v>
      </c>
      <c r="H217" s="94">
        <f t="shared" si="11"/>
        <v>90.17408173823073</v>
      </c>
      <c r="I217" s="29" t="s">
        <v>222</v>
      </c>
      <c r="J217" s="267"/>
      <c r="K217" s="11">
        <v>9</v>
      </c>
    </row>
    <row r="218" spans="1:11" ht="11.25">
      <c r="A218" s="12"/>
      <c r="B218" s="20"/>
      <c r="C218" s="24">
        <v>4280</v>
      </c>
      <c r="D218" s="91" t="s">
        <v>516</v>
      </c>
      <c r="E218" s="217">
        <v>11100</v>
      </c>
      <c r="F218" s="93"/>
      <c r="G218" s="136">
        <v>11021.25</v>
      </c>
      <c r="H218" s="94">
        <f t="shared" si="11"/>
        <v>99.29054054054053</v>
      </c>
      <c r="I218" s="29" t="s">
        <v>222</v>
      </c>
      <c r="J218" s="267"/>
      <c r="K218" s="11">
        <v>9</v>
      </c>
    </row>
    <row r="219" spans="1:11" ht="11.25">
      <c r="A219" s="12"/>
      <c r="B219" s="20"/>
      <c r="C219" s="24">
        <v>4300</v>
      </c>
      <c r="D219" s="91" t="s">
        <v>484</v>
      </c>
      <c r="E219" s="217">
        <v>185124</v>
      </c>
      <c r="F219" s="93"/>
      <c r="G219" s="136">
        <v>185075.52</v>
      </c>
      <c r="H219" s="94">
        <f t="shared" si="11"/>
        <v>99.97381214753354</v>
      </c>
      <c r="I219" s="29" t="s">
        <v>222</v>
      </c>
      <c r="J219" s="267"/>
      <c r="K219" s="11">
        <v>9</v>
      </c>
    </row>
    <row r="220" spans="1:11" ht="11.25">
      <c r="A220" s="12"/>
      <c r="B220" s="20"/>
      <c r="C220" s="24">
        <v>4350</v>
      </c>
      <c r="D220" s="91" t="s">
        <v>517</v>
      </c>
      <c r="E220" s="217">
        <v>8563</v>
      </c>
      <c r="F220" s="93"/>
      <c r="G220" s="136">
        <v>7453.07</v>
      </c>
      <c r="H220" s="94">
        <f t="shared" si="11"/>
        <v>87.03807076959009</v>
      </c>
      <c r="I220" s="29" t="s">
        <v>222</v>
      </c>
      <c r="J220" s="267"/>
      <c r="K220" s="11">
        <v>9</v>
      </c>
    </row>
    <row r="221" spans="1:11" ht="22.5">
      <c r="A221" s="12"/>
      <c r="B221" s="20"/>
      <c r="C221" s="35">
        <v>4360</v>
      </c>
      <c r="D221" s="102" t="s">
        <v>196</v>
      </c>
      <c r="E221" s="217">
        <v>16800</v>
      </c>
      <c r="F221" s="93"/>
      <c r="G221" s="136">
        <v>15905.92</v>
      </c>
      <c r="H221" s="94">
        <f t="shared" si="11"/>
        <v>94.67809523809524</v>
      </c>
      <c r="I221" s="29" t="s">
        <v>222</v>
      </c>
      <c r="J221" s="267"/>
      <c r="K221" s="11">
        <v>9</v>
      </c>
    </row>
    <row r="222" spans="1:11" ht="22.5">
      <c r="A222" s="12"/>
      <c r="B222" s="20"/>
      <c r="C222" s="35">
        <v>4370</v>
      </c>
      <c r="D222" s="101" t="s">
        <v>190</v>
      </c>
      <c r="E222" s="217">
        <v>46400</v>
      </c>
      <c r="F222" s="93"/>
      <c r="G222" s="136">
        <v>46204.81</v>
      </c>
      <c r="H222" s="94">
        <f t="shared" si="11"/>
        <v>99.57933189655172</v>
      </c>
      <c r="I222" s="29" t="s">
        <v>222</v>
      </c>
      <c r="J222" s="267"/>
      <c r="K222" s="11">
        <v>9</v>
      </c>
    </row>
    <row r="223" spans="1:11" ht="11.25">
      <c r="A223" s="12"/>
      <c r="B223" s="20"/>
      <c r="C223" s="24">
        <v>4410</v>
      </c>
      <c r="D223" s="91" t="s">
        <v>510</v>
      </c>
      <c r="E223" s="217">
        <v>13643</v>
      </c>
      <c r="F223" s="93"/>
      <c r="G223" s="136">
        <v>11896.88</v>
      </c>
      <c r="H223" s="94">
        <f t="shared" si="11"/>
        <v>87.2013486769772</v>
      </c>
      <c r="I223" s="29" t="s">
        <v>222</v>
      </c>
      <c r="J223" s="267"/>
      <c r="K223" s="11">
        <v>9</v>
      </c>
    </row>
    <row r="224" spans="1:11" ht="11.25">
      <c r="A224" s="12"/>
      <c r="B224" s="20"/>
      <c r="C224" s="24">
        <v>4420</v>
      </c>
      <c r="D224" s="91" t="s">
        <v>511</v>
      </c>
      <c r="E224" s="217">
        <v>3171</v>
      </c>
      <c r="F224" s="93"/>
      <c r="G224" s="136">
        <v>2678.28</v>
      </c>
      <c r="H224" s="94">
        <f t="shared" si="11"/>
        <v>84.46168401135289</v>
      </c>
      <c r="I224" s="29" t="s">
        <v>222</v>
      </c>
      <c r="J224" s="267"/>
      <c r="K224" s="11">
        <v>9</v>
      </c>
    </row>
    <row r="225" spans="1:11" ht="11.25">
      <c r="A225" s="12"/>
      <c r="B225" s="20"/>
      <c r="C225" s="24" t="s">
        <v>147</v>
      </c>
      <c r="D225" s="91" t="s">
        <v>495</v>
      </c>
      <c r="E225" s="217">
        <v>3581</v>
      </c>
      <c r="F225" s="93"/>
      <c r="G225" s="136">
        <v>3557.75</v>
      </c>
      <c r="H225" s="94">
        <f t="shared" si="11"/>
        <v>99.3507400167551</v>
      </c>
      <c r="I225" s="29" t="s">
        <v>222</v>
      </c>
      <c r="J225" s="267"/>
      <c r="K225" s="11">
        <v>9</v>
      </c>
    </row>
    <row r="226" spans="1:11" ht="11.25">
      <c r="A226" s="12"/>
      <c r="B226" s="20"/>
      <c r="C226" s="24">
        <v>4440</v>
      </c>
      <c r="D226" s="102" t="s">
        <v>518</v>
      </c>
      <c r="E226" s="217">
        <v>99890</v>
      </c>
      <c r="F226" s="93"/>
      <c r="G226" s="136">
        <v>99890</v>
      </c>
      <c r="H226" s="94">
        <f aca="true" t="shared" si="12" ref="H226:H235">G226/E226*100</f>
        <v>100</v>
      </c>
      <c r="I226" s="29" t="s">
        <v>222</v>
      </c>
      <c r="J226" s="267"/>
      <c r="K226" s="11">
        <v>9</v>
      </c>
    </row>
    <row r="227" spans="1:11" ht="11.25">
      <c r="A227" s="12"/>
      <c r="B227" s="20"/>
      <c r="C227" s="24">
        <v>4610</v>
      </c>
      <c r="D227" s="91" t="s">
        <v>519</v>
      </c>
      <c r="E227" s="217">
        <v>12230</v>
      </c>
      <c r="F227" s="93"/>
      <c r="G227" s="136">
        <v>10404.32</v>
      </c>
      <c r="H227" s="94">
        <f t="shared" si="12"/>
        <v>85.0721177432543</v>
      </c>
      <c r="I227" s="29" t="s">
        <v>222</v>
      </c>
      <c r="J227" s="267"/>
      <c r="K227" s="11">
        <v>9</v>
      </c>
    </row>
    <row r="228" spans="1:11" ht="11.25">
      <c r="A228" s="12"/>
      <c r="B228" s="20"/>
      <c r="C228" s="35">
        <v>4700</v>
      </c>
      <c r="D228" s="102" t="s">
        <v>520</v>
      </c>
      <c r="E228" s="217">
        <v>20437</v>
      </c>
      <c r="F228" s="93"/>
      <c r="G228" s="136">
        <v>18676.23</v>
      </c>
      <c r="H228" s="94">
        <f t="shared" si="12"/>
        <v>91.3844008416108</v>
      </c>
      <c r="I228" s="29" t="s">
        <v>222</v>
      </c>
      <c r="J228" s="267"/>
      <c r="K228" s="11">
        <v>9</v>
      </c>
    </row>
    <row r="229" spans="1:11" ht="11.25">
      <c r="A229" s="12"/>
      <c r="B229" s="20"/>
      <c r="C229" s="35">
        <v>6050</v>
      </c>
      <c r="D229" s="98" t="s">
        <v>490</v>
      </c>
      <c r="E229" s="136">
        <f>E230</f>
        <v>10000</v>
      </c>
      <c r="F229" s="93"/>
      <c r="G229" s="136">
        <f>G230</f>
        <v>8610</v>
      </c>
      <c r="H229" s="94">
        <f t="shared" si="12"/>
        <v>86.1</v>
      </c>
      <c r="I229" s="21" t="s">
        <v>247</v>
      </c>
      <c r="J229" s="18"/>
      <c r="K229" s="11">
        <v>16</v>
      </c>
    </row>
    <row r="230" spans="1:11" ht="27.75" customHeight="1">
      <c r="A230" s="12"/>
      <c r="B230" s="20"/>
      <c r="C230" s="37"/>
      <c r="D230" s="101" t="s">
        <v>250</v>
      </c>
      <c r="E230" s="136">
        <v>10000</v>
      </c>
      <c r="F230" s="148" t="s">
        <v>56</v>
      </c>
      <c r="G230" s="136">
        <v>8610</v>
      </c>
      <c r="H230" s="94">
        <f t="shared" si="12"/>
        <v>86.1</v>
      </c>
      <c r="I230" s="21"/>
      <c r="J230" s="265" t="s">
        <v>583</v>
      </c>
      <c r="K230" s="11"/>
    </row>
    <row r="231" spans="1:11" ht="11.25">
      <c r="A231" s="12"/>
      <c r="B231" s="20"/>
      <c r="C231" s="35">
        <v>6060</v>
      </c>
      <c r="D231" s="102" t="s">
        <v>521</v>
      </c>
      <c r="E231" s="136">
        <f>E232+E233+E234</f>
        <v>104074</v>
      </c>
      <c r="F231" s="148"/>
      <c r="G231" s="136">
        <f>G232+G233+G234</f>
        <v>103821.76000000001</v>
      </c>
      <c r="H231" s="94">
        <f t="shared" si="12"/>
        <v>99.75763399119857</v>
      </c>
      <c r="I231" s="21" t="s">
        <v>247</v>
      </c>
      <c r="J231" s="18"/>
      <c r="K231" s="11">
        <v>16</v>
      </c>
    </row>
    <row r="232" spans="1:11" ht="11.25">
      <c r="A232" s="12"/>
      <c r="B232" s="20"/>
      <c r="C232" s="365"/>
      <c r="D232" s="102" t="s">
        <v>216</v>
      </c>
      <c r="E232" s="136">
        <v>45574</v>
      </c>
      <c r="F232" s="148"/>
      <c r="G232" s="136">
        <v>45321.76</v>
      </c>
      <c r="H232" s="94">
        <f t="shared" si="12"/>
        <v>99.44652652828367</v>
      </c>
      <c r="I232" s="352"/>
      <c r="J232" s="18"/>
      <c r="K232" s="11"/>
    </row>
    <row r="233" spans="1:11" ht="11.25">
      <c r="A233" s="12"/>
      <c r="B233" s="20"/>
      <c r="C233" s="363"/>
      <c r="D233" s="101" t="s">
        <v>251</v>
      </c>
      <c r="E233" s="136">
        <v>50500</v>
      </c>
      <c r="F233" s="148"/>
      <c r="G233" s="136">
        <v>50500</v>
      </c>
      <c r="H233" s="94">
        <f t="shared" si="12"/>
        <v>100</v>
      </c>
      <c r="I233" s="354"/>
      <c r="J233" s="18"/>
      <c r="K233" s="11"/>
    </row>
    <row r="234" spans="1:11" ht="11.25">
      <c r="A234" s="12"/>
      <c r="B234" s="20"/>
      <c r="C234" s="38"/>
      <c r="D234" s="283" t="s">
        <v>584</v>
      </c>
      <c r="E234" s="136">
        <v>8000</v>
      </c>
      <c r="F234" s="148"/>
      <c r="G234" s="136">
        <v>8000</v>
      </c>
      <c r="H234" s="94">
        <f t="shared" si="12"/>
        <v>100</v>
      </c>
      <c r="I234" s="277"/>
      <c r="J234" s="18"/>
      <c r="K234" s="11"/>
    </row>
    <row r="235" spans="1:11" ht="33.75">
      <c r="A235" s="12"/>
      <c r="B235" s="20"/>
      <c r="C235" s="284" t="s">
        <v>252</v>
      </c>
      <c r="D235" s="149" t="s">
        <v>449</v>
      </c>
      <c r="E235" s="136">
        <v>25797</v>
      </c>
      <c r="F235" s="148"/>
      <c r="G235" s="136">
        <v>25796.95</v>
      </c>
      <c r="H235" s="94">
        <f t="shared" si="12"/>
        <v>99.99980617901306</v>
      </c>
      <c r="I235" s="17" t="s">
        <v>247</v>
      </c>
      <c r="J235" s="268" t="s">
        <v>585</v>
      </c>
      <c r="K235" s="11">
        <v>16</v>
      </c>
    </row>
    <row r="236" spans="1:11" ht="33.75">
      <c r="A236" s="40"/>
      <c r="B236" s="42" t="s">
        <v>253</v>
      </c>
      <c r="C236" s="42"/>
      <c r="D236" s="150" t="s">
        <v>254</v>
      </c>
      <c r="E236" s="147">
        <f>SUM(E237:E242)</f>
        <v>46278</v>
      </c>
      <c r="F236" s="151"/>
      <c r="G236" s="147">
        <f>SUM(G237:G242)</f>
        <v>45379.200000000004</v>
      </c>
      <c r="H236" s="120">
        <f aca="true" t="shared" si="13" ref="H236:H242">G236/E236*100</f>
        <v>98.05782445222353</v>
      </c>
      <c r="I236" s="14"/>
      <c r="J236" s="237" t="s">
        <v>388</v>
      </c>
      <c r="K236" s="11"/>
    </row>
    <row r="237" spans="1:11" ht="11.25">
      <c r="A237" s="12"/>
      <c r="B237" s="20"/>
      <c r="C237" s="35" t="s">
        <v>237</v>
      </c>
      <c r="D237" s="91" t="s">
        <v>513</v>
      </c>
      <c r="E237" s="136">
        <v>36601</v>
      </c>
      <c r="F237" s="148"/>
      <c r="G237" s="136">
        <v>36595</v>
      </c>
      <c r="H237" s="94">
        <f t="shared" si="13"/>
        <v>99.98360700527307</v>
      </c>
      <c r="I237" s="21" t="s">
        <v>222</v>
      </c>
      <c r="J237" s="243"/>
      <c r="K237" s="11">
        <v>11</v>
      </c>
    </row>
    <row r="238" spans="1:11" ht="11.25">
      <c r="A238" s="12"/>
      <c r="B238" s="20"/>
      <c r="C238" s="35" t="s">
        <v>181</v>
      </c>
      <c r="D238" s="91" t="s">
        <v>503</v>
      </c>
      <c r="E238" s="136">
        <v>1127</v>
      </c>
      <c r="F238" s="148"/>
      <c r="G238" s="136">
        <v>1126</v>
      </c>
      <c r="H238" s="94">
        <f t="shared" si="13"/>
        <v>99.91126885536823</v>
      </c>
      <c r="I238" s="21" t="s">
        <v>222</v>
      </c>
      <c r="J238" s="243"/>
      <c r="K238" s="11">
        <v>8</v>
      </c>
    </row>
    <row r="239" spans="1:11" ht="11.25">
      <c r="A239" s="12"/>
      <c r="B239" s="20"/>
      <c r="C239" s="35" t="s">
        <v>182</v>
      </c>
      <c r="D239" s="91" t="s">
        <v>504</v>
      </c>
      <c r="E239" s="136">
        <v>181</v>
      </c>
      <c r="F239" s="148"/>
      <c r="G239" s="136">
        <v>180.55</v>
      </c>
      <c r="H239" s="94">
        <f t="shared" si="13"/>
        <v>99.75138121546962</v>
      </c>
      <c r="I239" s="21" t="s">
        <v>222</v>
      </c>
      <c r="J239" s="243"/>
      <c r="K239" s="11">
        <v>8</v>
      </c>
    </row>
    <row r="240" spans="1:11" ht="11.25">
      <c r="A240" s="12"/>
      <c r="B240" s="20"/>
      <c r="C240" s="35" t="s">
        <v>170</v>
      </c>
      <c r="D240" s="91" t="s">
        <v>486</v>
      </c>
      <c r="E240" s="136">
        <v>7369</v>
      </c>
      <c r="F240" s="148"/>
      <c r="G240" s="136">
        <v>7369</v>
      </c>
      <c r="H240" s="94">
        <f t="shared" si="13"/>
        <v>100</v>
      </c>
      <c r="I240" s="21" t="s">
        <v>222</v>
      </c>
      <c r="J240" s="243"/>
      <c r="K240" s="11">
        <v>8</v>
      </c>
    </row>
    <row r="241" spans="1:11" ht="11.25">
      <c r="A241" s="12"/>
      <c r="B241" s="20"/>
      <c r="C241" s="35" t="s">
        <v>146</v>
      </c>
      <c r="D241" s="91" t="s">
        <v>487</v>
      </c>
      <c r="E241" s="217">
        <v>400</v>
      </c>
      <c r="F241" s="148"/>
      <c r="G241" s="136">
        <v>0</v>
      </c>
      <c r="H241" s="94">
        <f t="shared" si="13"/>
        <v>0</v>
      </c>
      <c r="I241" s="21" t="s">
        <v>222</v>
      </c>
      <c r="J241" s="243"/>
      <c r="K241" s="11">
        <v>9</v>
      </c>
    </row>
    <row r="242" spans="1:11" ht="11.25">
      <c r="A242" s="12"/>
      <c r="B242" s="20"/>
      <c r="C242" s="35" t="s">
        <v>164</v>
      </c>
      <c r="D242" s="91" t="s">
        <v>510</v>
      </c>
      <c r="E242" s="217">
        <v>600</v>
      </c>
      <c r="F242" s="148"/>
      <c r="G242" s="136">
        <v>108.65</v>
      </c>
      <c r="H242" s="94">
        <f t="shared" si="13"/>
        <v>18.108333333333334</v>
      </c>
      <c r="I242" s="21" t="s">
        <v>222</v>
      </c>
      <c r="J242" s="243"/>
      <c r="K242" s="11">
        <v>9</v>
      </c>
    </row>
    <row r="243" spans="1:11" ht="123.75">
      <c r="A243" s="12"/>
      <c r="B243" s="116">
        <v>75075</v>
      </c>
      <c r="C243" s="41"/>
      <c r="D243" s="313" t="s">
        <v>522</v>
      </c>
      <c r="E243" s="128">
        <f>E244+E248+E254+E259+E267+E272+E280+E281+E284+E289+E290+E294+E301+E302+E306+E313+E315</f>
        <v>258340</v>
      </c>
      <c r="F243" s="119"/>
      <c r="G243" s="128">
        <f>G244+G248+G254+G259+G267+G272+G280+G281+G284+G289+G290+G294+G301+G302+G306+G313+G315</f>
        <v>243716.01</v>
      </c>
      <c r="H243" s="120">
        <f aca="true" t="shared" si="14" ref="H243:H282">G243/E243*100</f>
        <v>94.33924672911668</v>
      </c>
      <c r="I243" s="14"/>
      <c r="J243" s="252" t="s">
        <v>623</v>
      </c>
      <c r="K243" s="11"/>
    </row>
    <row r="244" spans="1:11" ht="11.25">
      <c r="A244" s="12"/>
      <c r="B244" s="20"/>
      <c r="C244" s="24" t="s">
        <v>69</v>
      </c>
      <c r="D244" s="91" t="s">
        <v>502</v>
      </c>
      <c r="E244" s="136">
        <f>E245+E246+E247</f>
        <v>9450</v>
      </c>
      <c r="F244" s="93"/>
      <c r="G244" s="136">
        <f>G245+G246+G247</f>
        <v>9018.79</v>
      </c>
      <c r="H244" s="94">
        <f t="shared" si="14"/>
        <v>95.43693121693123</v>
      </c>
      <c r="I244" s="21" t="s">
        <v>222</v>
      </c>
      <c r="J244" s="243"/>
      <c r="K244" s="11">
        <v>12</v>
      </c>
    </row>
    <row r="245" spans="1:11" ht="11.25">
      <c r="A245" s="12"/>
      <c r="B245" s="20"/>
      <c r="C245" s="355"/>
      <c r="D245" s="91" t="s">
        <v>255</v>
      </c>
      <c r="E245" s="136">
        <v>5777</v>
      </c>
      <c r="F245" s="93"/>
      <c r="G245" s="136">
        <v>5775.92</v>
      </c>
      <c r="H245" s="94">
        <f t="shared" si="14"/>
        <v>99.98130517569673</v>
      </c>
      <c r="I245" s="352"/>
      <c r="J245" s="201"/>
      <c r="K245" s="11"/>
    </row>
    <row r="246" spans="1:11" ht="11.25">
      <c r="A246" s="12"/>
      <c r="B246" s="20"/>
      <c r="C246" s="366"/>
      <c r="D246" s="91" t="s">
        <v>256</v>
      </c>
      <c r="E246" s="136">
        <v>3384</v>
      </c>
      <c r="F246" s="93"/>
      <c r="G246" s="136">
        <v>2961.53</v>
      </c>
      <c r="H246" s="94">
        <f t="shared" si="14"/>
        <v>87.51566193853428</v>
      </c>
      <c r="I246" s="353"/>
      <c r="J246" s="201"/>
      <c r="K246" s="11"/>
    </row>
    <row r="247" spans="1:11" ht="11.25">
      <c r="A247" s="12"/>
      <c r="B247" s="20"/>
      <c r="C247" s="356"/>
      <c r="D247" s="91" t="s">
        <v>257</v>
      </c>
      <c r="E247" s="136">
        <v>289</v>
      </c>
      <c r="F247" s="93"/>
      <c r="G247" s="136">
        <v>281.34</v>
      </c>
      <c r="H247" s="94">
        <f t="shared" si="14"/>
        <v>97.34948096885813</v>
      </c>
      <c r="I247" s="354"/>
      <c r="J247" s="201"/>
      <c r="K247" s="11"/>
    </row>
    <row r="248" spans="1:11" ht="11.25">
      <c r="A248" s="12"/>
      <c r="B248" s="20"/>
      <c r="C248" s="24" t="s">
        <v>70</v>
      </c>
      <c r="D248" s="91" t="s">
        <v>502</v>
      </c>
      <c r="E248" s="136">
        <f>SUM(E249:E253)</f>
        <v>1669</v>
      </c>
      <c r="F248" s="93"/>
      <c r="G248" s="136">
        <f>SUM(G249:G253)</f>
        <v>1591.56</v>
      </c>
      <c r="H248" s="94">
        <f t="shared" si="14"/>
        <v>95.3600958657879</v>
      </c>
      <c r="I248" s="21" t="s">
        <v>222</v>
      </c>
      <c r="J248" s="201"/>
      <c r="K248" s="11">
        <v>12</v>
      </c>
    </row>
    <row r="249" spans="1:11" ht="11.25">
      <c r="A249" s="12"/>
      <c r="B249" s="20"/>
      <c r="C249" s="355"/>
      <c r="D249" s="91" t="s">
        <v>255</v>
      </c>
      <c r="E249" s="136">
        <v>1019</v>
      </c>
      <c r="F249" s="93"/>
      <c r="G249" s="136">
        <v>1019.28</v>
      </c>
      <c r="H249" s="94">
        <f t="shared" si="14"/>
        <v>100.02747791952895</v>
      </c>
      <c r="I249" s="352"/>
      <c r="J249" s="201"/>
      <c r="K249" s="11"/>
    </row>
    <row r="250" spans="1:11" ht="11.25">
      <c r="A250" s="12"/>
      <c r="B250" s="20"/>
      <c r="C250" s="366"/>
      <c r="D250" s="91" t="s">
        <v>258</v>
      </c>
      <c r="E250" s="136">
        <v>399</v>
      </c>
      <c r="F250" s="93"/>
      <c r="G250" s="136">
        <v>348.41</v>
      </c>
      <c r="H250" s="94">
        <f t="shared" si="14"/>
        <v>87.32080200501254</v>
      </c>
      <c r="I250" s="353"/>
      <c r="J250" s="391"/>
      <c r="K250" s="11"/>
    </row>
    <row r="251" spans="1:11" ht="11.25">
      <c r="A251" s="12"/>
      <c r="B251" s="20"/>
      <c r="C251" s="366"/>
      <c r="D251" s="91" t="s">
        <v>259</v>
      </c>
      <c r="E251" s="136">
        <v>200</v>
      </c>
      <c r="F251" s="93"/>
      <c r="G251" s="136">
        <v>174.21</v>
      </c>
      <c r="H251" s="94">
        <f t="shared" si="14"/>
        <v>87.105</v>
      </c>
      <c r="I251" s="353"/>
      <c r="J251" s="392"/>
      <c r="K251" s="11"/>
    </row>
    <row r="252" spans="1:11" ht="11.25">
      <c r="A252" s="12"/>
      <c r="B252" s="20"/>
      <c r="C252" s="366"/>
      <c r="D252" s="91" t="s">
        <v>260</v>
      </c>
      <c r="E252" s="136">
        <v>34</v>
      </c>
      <c r="F252" s="93"/>
      <c r="G252" s="136">
        <v>33.1</v>
      </c>
      <c r="H252" s="94">
        <f t="shared" si="14"/>
        <v>97.3529411764706</v>
      </c>
      <c r="I252" s="353"/>
      <c r="J252" s="391"/>
      <c r="K252" s="11"/>
    </row>
    <row r="253" spans="1:11" ht="11.25">
      <c r="A253" s="12"/>
      <c r="B253" s="20"/>
      <c r="C253" s="356"/>
      <c r="D253" s="91" t="s">
        <v>261</v>
      </c>
      <c r="E253" s="136">
        <v>17</v>
      </c>
      <c r="F253" s="93"/>
      <c r="G253" s="136">
        <v>16.56</v>
      </c>
      <c r="H253" s="94">
        <f t="shared" si="14"/>
        <v>97.41176470588235</v>
      </c>
      <c r="I253" s="354"/>
      <c r="J253" s="392"/>
      <c r="K253" s="11"/>
    </row>
    <row r="254" spans="1:11" ht="11.25">
      <c r="A254" s="12"/>
      <c r="B254" s="20"/>
      <c r="C254" s="24" t="s">
        <v>71</v>
      </c>
      <c r="D254" s="91" t="s">
        <v>503</v>
      </c>
      <c r="E254" s="136">
        <f>E255+E256+E257+E258</f>
        <v>1562</v>
      </c>
      <c r="F254" s="93"/>
      <c r="G254" s="136">
        <f>G255+G256+G257+G258</f>
        <v>1492.6000000000001</v>
      </c>
      <c r="H254" s="94">
        <f t="shared" si="14"/>
        <v>95.55697823303458</v>
      </c>
      <c r="I254" s="21" t="s">
        <v>222</v>
      </c>
      <c r="J254" s="201"/>
      <c r="K254" s="11">
        <v>12</v>
      </c>
    </row>
    <row r="255" spans="1:11" ht="11.25">
      <c r="A255" s="12"/>
      <c r="B255" s="20"/>
      <c r="C255" s="355"/>
      <c r="D255" s="91" t="s">
        <v>255</v>
      </c>
      <c r="E255" s="136">
        <v>884</v>
      </c>
      <c r="F255" s="93"/>
      <c r="G255" s="136">
        <v>882.58</v>
      </c>
      <c r="H255" s="94">
        <f t="shared" si="14"/>
        <v>99.83936651583711</v>
      </c>
      <c r="I255" s="352"/>
      <c r="J255" s="201"/>
      <c r="K255" s="11"/>
    </row>
    <row r="256" spans="1:11" ht="11.25">
      <c r="A256" s="12"/>
      <c r="B256" s="20"/>
      <c r="C256" s="366"/>
      <c r="D256" s="91" t="s">
        <v>197</v>
      </c>
      <c r="E256" s="136">
        <v>52</v>
      </c>
      <c r="F256" s="93"/>
      <c r="G256" s="136">
        <v>51.65</v>
      </c>
      <c r="H256" s="94">
        <f t="shared" si="14"/>
        <v>99.32692307692308</v>
      </c>
      <c r="I256" s="353"/>
      <c r="J256" s="201"/>
      <c r="K256" s="11"/>
    </row>
    <row r="257" spans="1:11" ht="11.25">
      <c r="A257" s="12"/>
      <c r="B257" s="20"/>
      <c r="C257" s="366"/>
      <c r="D257" s="91" t="s">
        <v>262</v>
      </c>
      <c r="E257" s="136">
        <v>516</v>
      </c>
      <c r="F257" s="93"/>
      <c r="G257" s="136">
        <v>450.95</v>
      </c>
      <c r="H257" s="94">
        <f t="shared" si="14"/>
        <v>87.39341085271317</v>
      </c>
      <c r="I257" s="353"/>
      <c r="J257" s="201"/>
      <c r="K257" s="11"/>
    </row>
    <row r="258" spans="1:11" ht="11.25">
      <c r="A258" s="12"/>
      <c r="B258" s="20"/>
      <c r="C258" s="356"/>
      <c r="D258" s="91" t="s">
        <v>263</v>
      </c>
      <c r="E258" s="136">
        <v>110</v>
      </c>
      <c r="F258" s="93"/>
      <c r="G258" s="136">
        <v>107.42</v>
      </c>
      <c r="H258" s="94">
        <f t="shared" si="14"/>
        <v>97.65454545454546</v>
      </c>
      <c r="I258" s="354"/>
      <c r="J258" s="201"/>
      <c r="K258" s="11"/>
    </row>
    <row r="259" spans="1:11" ht="11.25">
      <c r="A259" s="12"/>
      <c r="B259" s="20"/>
      <c r="C259" s="24" t="s">
        <v>72</v>
      </c>
      <c r="D259" s="91" t="s">
        <v>503</v>
      </c>
      <c r="E259" s="136">
        <f>SUM(E260:E266)</f>
        <v>278</v>
      </c>
      <c r="F259" s="93"/>
      <c r="G259" s="136">
        <f>SUM(G260:G266)</f>
        <v>263.39000000000004</v>
      </c>
      <c r="H259" s="94">
        <f t="shared" si="14"/>
        <v>94.74460431654677</v>
      </c>
      <c r="I259" s="21" t="s">
        <v>222</v>
      </c>
      <c r="J259" s="201"/>
      <c r="K259" s="11">
        <v>12</v>
      </c>
    </row>
    <row r="260" spans="1:11" ht="11.25">
      <c r="A260" s="12"/>
      <c r="B260" s="20"/>
      <c r="C260" s="355"/>
      <c r="D260" s="91" t="s">
        <v>255</v>
      </c>
      <c r="E260" s="136">
        <v>156</v>
      </c>
      <c r="F260" s="93"/>
      <c r="G260" s="136">
        <v>155.74</v>
      </c>
      <c r="H260" s="94">
        <f t="shared" si="14"/>
        <v>99.83333333333334</v>
      </c>
      <c r="I260" s="352"/>
      <c r="J260" s="201"/>
      <c r="K260" s="11"/>
    </row>
    <row r="261" spans="1:11" ht="11.25">
      <c r="A261" s="12"/>
      <c r="B261" s="20"/>
      <c r="C261" s="366"/>
      <c r="D261" s="91" t="s">
        <v>197</v>
      </c>
      <c r="E261" s="136">
        <v>6</v>
      </c>
      <c r="F261" s="93"/>
      <c r="G261" s="136">
        <v>6.08</v>
      </c>
      <c r="H261" s="94">
        <f t="shared" si="14"/>
        <v>101.33333333333334</v>
      </c>
      <c r="I261" s="353"/>
      <c r="J261" s="201"/>
      <c r="K261" s="11"/>
    </row>
    <row r="262" spans="1:11" ht="11.25">
      <c r="A262" s="12"/>
      <c r="B262" s="20"/>
      <c r="C262" s="366"/>
      <c r="D262" s="91" t="s">
        <v>198</v>
      </c>
      <c r="E262" s="136">
        <v>3</v>
      </c>
      <c r="F262" s="93"/>
      <c r="G262" s="136">
        <v>3.03</v>
      </c>
      <c r="H262" s="94">
        <f t="shared" si="14"/>
        <v>101</v>
      </c>
      <c r="I262" s="353"/>
      <c r="J262" s="201"/>
      <c r="K262" s="11"/>
    </row>
    <row r="263" spans="1:11" ht="11.25">
      <c r="A263" s="12"/>
      <c r="B263" s="20"/>
      <c r="C263" s="366"/>
      <c r="D263" s="91" t="s">
        <v>264</v>
      </c>
      <c r="E263" s="136">
        <v>62</v>
      </c>
      <c r="F263" s="93"/>
      <c r="G263" s="136">
        <v>53.06</v>
      </c>
      <c r="H263" s="94">
        <f t="shared" si="14"/>
        <v>85.58064516129032</v>
      </c>
      <c r="I263" s="353"/>
      <c r="J263" s="391"/>
      <c r="K263" s="11"/>
    </row>
    <row r="264" spans="1:11" ht="11.25">
      <c r="A264" s="12"/>
      <c r="B264" s="20"/>
      <c r="C264" s="366"/>
      <c r="D264" s="91" t="s">
        <v>265</v>
      </c>
      <c r="E264" s="136">
        <v>31</v>
      </c>
      <c r="F264" s="93"/>
      <c r="G264" s="136">
        <v>26.52</v>
      </c>
      <c r="H264" s="94">
        <f t="shared" si="14"/>
        <v>85.54838709677419</v>
      </c>
      <c r="I264" s="353"/>
      <c r="J264" s="392"/>
      <c r="K264" s="11"/>
    </row>
    <row r="265" spans="1:11" ht="11.25">
      <c r="A265" s="12"/>
      <c r="B265" s="20"/>
      <c r="C265" s="366"/>
      <c r="D265" s="91" t="s">
        <v>266</v>
      </c>
      <c r="E265" s="136">
        <v>13</v>
      </c>
      <c r="F265" s="93"/>
      <c r="G265" s="136">
        <v>12.64</v>
      </c>
      <c r="H265" s="94">
        <f t="shared" si="14"/>
        <v>97.23076923076923</v>
      </c>
      <c r="I265" s="353"/>
      <c r="J265" s="391"/>
      <c r="K265" s="11"/>
    </row>
    <row r="266" spans="1:11" ht="11.25">
      <c r="A266" s="12"/>
      <c r="B266" s="20"/>
      <c r="C266" s="356"/>
      <c r="D266" s="91" t="s">
        <v>267</v>
      </c>
      <c r="E266" s="136">
        <v>7</v>
      </c>
      <c r="F266" s="93"/>
      <c r="G266" s="136">
        <v>6.32</v>
      </c>
      <c r="H266" s="94">
        <f t="shared" si="14"/>
        <v>90.28571428571429</v>
      </c>
      <c r="I266" s="354"/>
      <c r="J266" s="392"/>
      <c r="K266" s="11"/>
    </row>
    <row r="267" spans="1:11" ht="11.25">
      <c r="A267" s="12"/>
      <c r="B267" s="20"/>
      <c r="C267" s="24" t="s">
        <v>73</v>
      </c>
      <c r="D267" s="91" t="s">
        <v>504</v>
      </c>
      <c r="E267" s="136">
        <f>SUM(E268:E271)</f>
        <v>241</v>
      </c>
      <c r="F267" s="93"/>
      <c r="G267" s="136">
        <f>SUM(G268:G271)</f>
        <v>220.7</v>
      </c>
      <c r="H267" s="94">
        <f t="shared" si="14"/>
        <v>91.57676348547717</v>
      </c>
      <c r="I267" s="21" t="s">
        <v>222</v>
      </c>
      <c r="J267" s="201"/>
      <c r="K267" s="11">
        <v>12</v>
      </c>
    </row>
    <row r="268" spans="1:11" ht="11.25">
      <c r="A268" s="12"/>
      <c r="B268" s="20"/>
      <c r="C268" s="355"/>
      <c r="D268" s="91" t="s">
        <v>255</v>
      </c>
      <c r="E268" s="136">
        <v>142</v>
      </c>
      <c r="F268" s="93"/>
      <c r="G268" s="136">
        <v>141.5</v>
      </c>
      <c r="H268" s="94">
        <f t="shared" si="14"/>
        <v>99.64788732394366</v>
      </c>
      <c r="I268" s="352"/>
      <c r="J268" s="201"/>
      <c r="K268" s="11"/>
    </row>
    <row r="269" spans="1:11" ht="11.25">
      <c r="A269" s="12"/>
      <c r="B269" s="20"/>
      <c r="C269" s="366"/>
      <c r="D269" s="91" t="s">
        <v>197</v>
      </c>
      <c r="E269" s="136">
        <v>8</v>
      </c>
      <c r="F269" s="93"/>
      <c r="G269" s="136">
        <v>0</v>
      </c>
      <c r="H269" s="94">
        <f t="shared" si="14"/>
        <v>0</v>
      </c>
      <c r="I269" s="353"/>
      <c r="J269" s="254"/>
      <c r="K269" s="11"/>
    </row>
    <row r="270" spans="1:11" ht="11.25">
      <c r="A270" s="12"/>
      <c r="B270" s="20"/>
      <c r="C270" s="366"/>
      <c r="D270" s="91" t="s">
        <v>262</v>
      </c>
      <c r="E270" s="136">
        <v>73</v>
      </c>
      <c r="F270" s="93"/>
      <c r="G270" s="136">
        <v>61.98</v>
      </c>
      <c r="H270" s="94">
        <f t="shared" si="14"/>
        <v>84.90410958904108</v>
      </c>
      <c r="I270" s="353"/>
      <c r="J270" s="201"/>
      <c r="K270" s="11"/>
    </row>
    <row r="271" spans="1:11" ht="11.25">
      <c r="A271" s="12"/>
      <c r="B271" s="20"/>
      <c r="C271" s="356"/>
      <c r="D271" s="91" t="s">
        <v>263</v>
      </c>
      <c r="E271" s="136">
        <v>18</v>
      </c>
      <c r="F271" s="93"/>
      <c r="G271" s="136">
        <v>17.22</v>
      </c>
      <c r="H271" s="94">
        <f t="shared" si="14"/>
        <v>95.66666666666666</v>
      </c>
      <c r="I271" s="354"/>
      <c r="J271" s="201"/>
      <c r="K271" s="11"/>
    </row>
    <row r="272" spans="1:11" ht="11.25">
      <c r="A272" s="12"/>
      <c r="B272" s="20"/>
      <c r="C272" s="24" t="s">
        <v>74</v>
      </c>
      <c r="D272" s="91" t="s">
        <v>504</v>
      </c>
      <c r="E272" s="136">
        <f>SUM(E273:E279)</f>
        <v>45</v>
      </c>
      <c r="F272" s="93"/>
      <c r="G272" s="136">
        <f>SUM(G273:G279)</f>
        <v>38.95</v>
      </c>
      <c r="H272" s="94">
        <f t="shared" si="14"/>
        <v>86.55555555555556</v>
      </c>
      <c r="I272" s="21" t="s">
        <v>222</v>
      </c>
      <c r="J272" s="243"/>
      <c r="K272" s="11">
        <v>12</v>
      </c>
    </row>
    <row r="273" spans="1:11" ht="11.25">
      <c r="A273" s="12"/>
      <c r="B273" s="20"/>
      <c r="C273" s="355"/>
      <c r="D273" s="91" t="s">
        <v>255</v>
      </c>
      <c r="E273" s="136">
        <v>25</v>
      </c>
      <c r="F273" s="93"/>
      <c r="G273" s="136">
        <v>24.98</v>
      </c>
      <c r="H273" s="94">
        <f t="shared" si="14"/>
        <v>99.92</v>
      </c>
      <c r="I273" s="352"/>
      <c r="J273" s="201"/>
      <c r="K273" s="11"/>
    </row>
    <row r="274" spans="1:11" ht="13.5" customHeight="1">
      <c r="A274" s="12"/>
      <c r="B274" s="20"/>
      <c r="C274" s="366"/>
      <c r="D274" s="91" t="s">
        <v>197</v>
      </c>
      <c r="E274" s="136">
        <v>1</v>
      </c>
      <c r="F274" s="93"/>
      <c r="G274" s="136">
        <v>0</v>
      </c>
      <c r="H274" s="94">
        <f t="shared" si="14"/>
        <v>0</v>
      </c>
      <c r="I274" s="353"/>
      <c r="J274" s="397"/>
      <c r="K274" s="11"/>
    </row>
    <row r="275" spans="1:11" ht="11.25">
      <c r="A275" s="12"/>
      <c r="B275" s="20"/>
      <c r="C275" s="366"/>
      <c r="D275" s="91" t="s">
        <v>198</v>
      </c>
      <c r="E275" s="136">
        <v>1</v>
      </c>
      <c r="F275" s="93"/>
      <c r="G275" s="136">
        <v>0</v>
      </c>
      <c r="H275" s="94">
        <f t="shared" si="14"/>
        <v>0</v>
      </c>
      <c r="I275" s="353"/>
      <c r="J275" s="398"/>
      <c r="K275" s="11"/>
    </row>
    <row r="276" spans="1:11" ht="11.25">
      <c r="A276" s="12"/>
      <c r="B276" s="20"/>
      <c r="C276" s="366"/>
      <c r="D276" s="91" t="s">
        <v>264</v>
      </c>
      <c r="E276" s="136">
        <v>10</v>
      </c>
      <c r="F276" s="93"/>
      <c r="G276" s="136">
        <v>7.29</v>
      </c>
      <c r="H276" s="94">
        <f t="shared" si="14"/>
        <v>72.89999999999999</v>
      </c>
      <c r="I276" s="353"/>
      <c r="J276" s="391"/>
      <c r="K276" s="11"/>
    </row>
    <row r="277" spans="1:11" ht="11.25">
      <c r="A277" s="12"/>
      <c r="B277" s="20"/>
      <c r="C277" s="366"/>
      <c r="D277" s="91" t="s">
        <v>265</v>
      </c>
      <c r="E277" s="136">
        <v>5</v>
      </c>
      <c r="F277" s="93"/>
      <c r="G277" s="136">
        <v>3.64</v>
      </c>
      <c r="H277" s="94">
        <f t="shared" si="14"/>
        <v>72.8</v>
      </c>
      <c r="I277" s="353"/>
      <c r="J277" s="392"/>
      <c r="K277" s="11"/>
    </row>
    <row r="278" spans="1:11" ht="11.25">
      <c r="A278" s="12"/>
      <c r="B278" s="20"/>
      <c r="C278" s="366"/>
      <c r="D278" s="91" t="s">
        <v>266</v>
      </c>
      <c r="E278" s="136">
        <v>2</v>
      </c>
      <c r="F278" s="93"/>
      <c r="G278" s="136">
        <v>2.03</v>
      </c>
      <c r="H278" s="94">
        <f t="shared" si="14"/>
        <v>101.49999999999999</v>
      </c>
      <c r="I278" s="353"/>
      <c r="J278" s="391"/>
      <c r="K278" s="11"/>
    </row>
    <row r="279" spans="1:11" ht="11.25">
      <c r="A279" s="12"/>
      <c r="B279" s="20"/>
      <c r="C279" s="356"/>
      <c r="D279" s="91" t="s">
        <v>267</v>
      </c>
      <c r="E279" s="136">
        <v>1</v>
      </c>
      <c r="F279" s="93"/>
      <c r="G279" s="136">
        <v>1.01</v>
      </c>
      <c r="H279" s="94">
        <f t="shared" si="14"/>
        <v>101</v>
      </c>
      <c r="I279" s="354"/>
      <c r="J279" s="392"/>
      <c r="K279" s="11"/>
    </row>
    <row r="280" spans="1:11" ht="11.25">
      <c r="A280" s="12"/>
      <c r="B280" s="20"/>
      <c r="C280" s="24" t="s">
        <v>170</v>
      </c>
      <c r="D280" s="91" t="s">
        <v>486</v>
      </c>
      <c r="E280" s="136">
        <v>730</v>
      </c>
      <c r="F280" s="93"/>
      <c r="G280" s="136">
        <v>730</v>
      </c>
      <c r="H280" s="94">
        <f t="shared" si="14"/>
        <v>100</v>
      </c>
      <c r="I280" s="277"/>
      <c r="J280" s="276"/>
      <c r="K280" s="11"/>
    </row>
    <row r="281" spans="1:11" ht="11.25">
      <c r="A281" s="12"/>
      <c r="B281" s="20"/>
      <c r="C281" s="24" t="s">
        <v>75</v>
      </c>
      <c r="D281" s="91" t="s">
        <v>486</v>
      </c>
      <c r="E281" s="136">
        <f>SUM(E282:E283)</f>
        <v>2861</v>
      </c>
      <c r="F281" s="93"/>
      <c r="G281" s="136">
        <f>SUM(G282:G283)</f>
        <v>2376.59</v>
      </c>
      <c r="H281" s="94">
        <f t="shared" si="14"/>
        <v>83.06850751485496</v>
      </c>
      <c r="I281" s="21" t="s">
        <v>222</v>
      </c>
      <c r="J281" s="135"/>
      <c r="K281" s="11">
        <v>12</v>
      </c>
    </row>
    <row r="282" spans="1:11" ht="11.25">
      <c r="A282" s="12"/>
      <c r="B282" s="20"/>
      <c r="C282" s="355"/>
      <c r="D282" s="91" t="s">
        <v>268</v>
      </c>
      <c r="E282" s="142">
        <v>728</v>
      </c>
      <c r="F282" s="93"/>
      <c r="G282" s="142">
        <v>339.99</v>
      </c>
      <c r="H282" s="94">
        <f t="shared" si="14"/>
        <v>46.70192307692308</v>
      </c>
      <c r="I282" s="352"/>
      <c r="J282" s="135"/>
      <c r="K282" s="11"/>
    </row>
    <row r="283" spans="1:11" ht="11.25">
      <c r="A283" s="12"/>
      <c r="B283" s="20"/>
      <c r="C283" s="356"/>
      <c r="D283" s="91" t="s">
        <v>586</v>
      </c>
      <c r="E283" s="142">
        <v>2133</v>
      </c>
      <c r="F283" s="93"/>
      <c r="G283" s="142">
        <v>2036.6</v>
      </c>
      <c r="H283" s="94">
        <f aca="true" t="shared" si="15" ref="H283:H307">G283/E283*100</f>
        <v>95.48054383497421</v>
      </c>
      <c r="I283" s="354"/>
      <c r="J283" s="135"/>
      <c r="K283" s="11"/>
    </row>
    <row r="284" spans="1:11" ht="11.25">
      <c r="A284" s="12"/>
      <c r="B284" s="20"/>
      <c r="C284" s="24" t="s">
        <v>76</v>
      </c>
      <c r="D284" s="91" t="s">
        <v>486</v>
      </c>
      <c r="E284" s="136">
        <f>SUM(E285:E288)</f>
        <v>505</v>
      </c>
      <c r="F284" s="93"/>
      <c r="G284" s="136">
        <f>SUM(G285:G288)</f>
        <v>419.40000000000003</v>
      </c>
      <c r="H284" s="94">
        <f t="shared" si="15"/>
        <v>83.04950495049506</v>
      </c>
      <c r="I284" s="21" t="s">
        <v>222</v>
      </c>
      <c r="J284" s="135"/>
      <c r="K284" s="11">
        <v>12</v>
      </c>
    </row>
    <row r="285" spans="1:11" ht="11.25">
      <c r="A285" s="12"/>
      <c r="B285" s="20"/>
      <c r="C285" s="355"/>
      <c r="D285" s="91" t="s">
        <v>268</v>
      </c>
      <c r="E285" s="142">
        <v>86</v>
      </c>
      <c r="F285" s="93"/>
      <c r="G285" s="142">
        <v>39.99</v>
      </c>
      <c r="H285" s="94">
        <f t="shared" si="15"/>
        <v>46.5</v>
      </c>
      <c r="I285" s="352"/>
      <c r="J285" s="135"/>
      <c r="K285" s="11"/>
    </row>
    <row r="286" spans="1:11" ht="11.25">
      <c r="A286" s="12"/>
      <c r="B286" s="20"/>
      <c r="C286" s="366"/>
      <c r="D286" s="91" t="s">
        <v>197</v>
      </c>
      <c r="E286" s="142">
        <v>43</v>
      </c>
      <c r="F286" s="93"/>
      <c r="G286" s="142">
        <v>20.01</v>
      </c>
      <c r="H286" s="94">
        <f t="shared" si="15"/>
        <v>46.53488372093024</v>
      </c>
      <c r="I286" s="353"/>
      <c r="J286" s="135"/>
      <c r="K286" s="11"/>
    </row>
    <row r="287" spans="1:11" ht="11.25">
      <c r="A287" s="12"/>
      <c r="B287" s="20"/>
      <c r="C287" s="366"/>
      <c r="D287" s="91" t="s">
        <v>587</v>
      </c>
      <c r="E287" s="142">
        <v>251</v>
      </c>
      <c r="F287" s="93"/>
      <c r="G287" s="142">
        <v>239.6</v>
      </c>
      <c r="H287" s="94">
        <f t="shared" si="15"/>
        <v>95.45816733067728</v>
      </c>
      <c r="I287" s="353"/>
      <c r="J287" s="391"/>
      <c r="K287" s="11"/>
    </row>
    <row r="288" spans="1:11" ht="11.25">
      <c r="A288" s="12"/>
      <c r="B288" s="20"/>
      <c r="C288" s="356"/>
      <c r="D288" s="91" t="s">
        <v>588</v>
      </c>
      <c r="E288" s="142">
        <v>125</v>
      </c>
      <c r="F288" s="93"/>
      <c r="G288" s="142">
        <v>119.8</v>
      </c>
      <c r="H288" s="94">
        <f t="shared" si="15"/>
        <v>95.84</v>
      </c>
      <c r="I288" s="354"/>
      <c r="J288" s="392"/>
      <c r="K288" s="11"/>
    </row>
    <row r="289" spans="1:11" ht="33.75">
      <c r="A289" s="12"/>
      <c r="B289" s="20"/>
      <c r="C289" s="35">
        <v>4210</v>
      </c>
      <c r="D289" s="98" t="s">
        <v>487</v>
      </c>
      <c r="E289" s="161">
        <v>3000</v>
      </c>
      <c r="F289" s="93"/>
      <c r="G289" s="137">
        <v>2218.08</v>
      </c>
      <c r="H289" s="94">
        <f t="shared" si="15"/>
        <v>73.936</v>
      </c>
      <c r="I289" s="17" t="s">
        <v>222</v>
      </c>
      <c r="J289" s="264" t="s">
        <v>650</v>
      </c>
      <c r="K289" s="11">
        <v>9</v>
      </c>
    </row>
    <row r="290" spans="1:11" ht="11.25">
      <c r="A290" s="12"/>
      <c r="B290" s="20"/>
      <c r="C290" s="24" t="s">
        <v>33</v>
      </c>
      <c r="D290" s="98" t="s">
        <v>487</v>
      </c>
      <c r="E290" s="136">
        <f>SUM(E291:E293)</f>
        <v>19441</v>
      </c>
      <c r="F290" s="93"/>
      <c r="G290" s="136">
        <f>SUM(G291:G293)</f>
        <v>15584.73</v>
      </c>
      <c r="H290" s="94">
        <f t="shared" si="15"/>
        <v>80.16424052260686</v>
      </c>
      <c r="I290" s="21" t="s">
        <v>222</v>
      </c>
      <c r="J290" s="135"/>
      <c r="K290" s="11">
        <v>12</v>
      </c>
    </row>
    <row r="291" spans="1:11" ht="11.25">
      <c r="A291" s="12"/>
      <c r="B291" s="20"/>
      <c r="C291" s="366"/>
      <c r="D291" s="91" t="s">
        <v>268</v>
      </c>
      <c r="E291" s="142">
        <v>140</v>
      </c>
      <c r="F291" s="93"/>
      <c r="G291" s="142">
        <v>140</v>
      </c>
      <c r="H291" s="94">
        <f t="shared" si="15"/>
        <v>100</v>
      </c>
      <c r="I291" s="353"/>
      <c r="J291" s="135"/>
      <c r="K291" s="11"/>
    </row>
    <row r="292" spans="1:11" ht="11.25">
      <c r="A292" s="12"/>
      <c r="B292" s="20"/>
      <c r="C292" s="366"/>
      <c r="D292" s="91" t="s">
        <v>256</v>
      </c>
      <c r="E292" s="142">
        <v>1281</v>
      </c>
      <c r="F292" s="93"/>
      <c r="G292" s="142">
        <v>1242.24</v>
      </c>
      <c r="H292" s="94">
        <f t="shared" si="15"/>
        <v>96.97423887587821</v>
      </c>
      <c r="I292" s="353"/>
      <c r="J292" s="135"/>
      <c r="K292" s="11"/>
    </row>
    <row r="293" spans="1:11" ht="11.25">
      <c r="A293" s="12"/>
      <c r="B293" s="20"/>
      <c r="C293" s="356"/>
      <c r="D293" s="91" t="s">
        <v>257</v>
      </c>
      <c r="E293" s="142">
        <v>18020</v>
      </c>
      <c r="F293" s="93"/>
      <c r="G293" s="142">
        <v>14202.49</v>
      </c>
      <c r="H293" s="94">
        <f t="shared" si="15"/>
        <v>78.81514983351832</v>
      </c>
      <c r="I293" s="354"/>
      <c r="J293" s="135"/>
      <c r="K293" s="11"/>
    </row>
    <row r="294" spans="1:11" ht="11.25">
      <c r="A294" s="12"/>
      <c r="B294" s="20"/>
      <c r="C294" s="24" t="s">
        <v>34</v>
      </c>
      <c r="D294" s="98" t="s">
        <v>487</v>
      </c>
      <c r="E294" s="136">
        <f>SUM(E295:E300)</f>
        <v>3431</v>
      </c>
      <c r="F294" s="93"/>
      <c r="G294" s="136">
        <f>SUM(G295:G300)</f>
        <v>2749.51</v>
      </c>
      <c r="H294" s="94">
        <f t="shared" si="15"/>
        <v>80.13727776158555</v>
      </c>
      <c r="I294" s="21" t="s">
        <v>222</v>
      </c>
      <c r="J294" s="135"/>
      <c r="K294" s="11">
        <v>12</v>
      </c>
    </row>
    <row r="295" spans="1:11" ht="11.25">
      <c r="A295" s="12"/>
      <c r="B295" s="20"/>
      <c r="C295" s="366"/>
      <c r="D295" s="91" t="s">
        <v>268</v>
      </c>
      <c r="E295" s="142">
        <v>16</v>
      </c>
      <c r="F295" s="93"/>
      <c r="G295" s="142">
        <v>16</v>
      </c>
      <c r="H295" s="94">
        <f t="shared" si="15"/>
        <v>100</v>
      </c>
      <c r="I295" s="353"/>
      <c r="J295" s="135"/>
      <c r="K295" s="11"/>
    </row>
    <row r="296" spans="1:11" ht="11.25">
      <c r="A296" s="12"/>
      <c r="B296" s="20"/>
      <c r="C296" s="366"/>
      <c r="D296" s="91" t="s">
        <v>197</v>
      </c>
      <c r="E296" s="142">
        <v>8</v>
      </c>
      <c r="F296" s="93"/>
      <c r="G296" s="142">
        <v>8</v>
      </c>
      <c r="H296" s="94">
        <f t="shared" si="15"/>
        <v>100</v>
      </c>
      <c r="I296" s="353"/>
      <c r="J296" s="201"/>
      <c r="K296" s="11"/>
    </row>
    <row r="297" spans="1:11" ht="11.25">
      <c r="A297" s="12"/>
      <c r="B297" s="20"/>
      <c r="C297" s="366"/>
      <c r="D297" s="91" t="s">
        <v>269</v>
      </c>
      <c r="E297" s="142">
        <v>151</v>
      </c>
      <c r="F297" s="93"/>
      <c r="G297" s="142">
        <v>146.14</v>
      </c>
      <c r="H297" s="94">
        <f t="shared" si="15"/>
        <v>96.78145695364238</v>
      </c>
      <c r="I297" s="353"/>
      <c r="J297" s="391"/>
      <c r="K297" s="11"/>
    </row>
    <row r="298" spans="1:11" ht="11.25">
      <c r="A298" s="12"/>
      <c r="B298" s="20"/>
      <c r="C298" s="366"/>
      <c r="D298" s="91" t="s">
        <v>270</v>
      </c>
      <c r="E298" s="142">
        <v>76</v>
      </c>
      <c r="F298" s="93"/>
      <c r="G298" s="142">
        <v>73.08</v>
      </c>
      <c r="H298" s="94">
        <f t="shared" si="15"/>
        <v>96.1578947368421</v>
      </c>
      <c r="I298" s="353"/>
      <c r="J298" s="392"/>
      <c r="K298" s="11"/>
    </row>
    <row r="299" spans="1:11" ht="11.25">
      <c r="A299" s="12"/>
      <c r="B299" s="20"/>
      <c r="C299" s="366"/>
      <c r="D299" s="91" t="s">
        <v>271</v>
      </c>
      <c r="E299" s="142">
        <v>2120</v>
      </c>
      <c r="F299" s="93"/>
      <c r="G299" s="142">
        <v>1670.88</v>
      </c>
      <c r="H299" s="94">
        <f t="shared" si="15"/>
        <v>78.81509433962265</v>
      </c>
      <c r="I299" s="353"/>
      <c r="J299" s="391"/>
      <c r="K299" s="11"/>
    </row>
    <row r="300" spans="1:11" ht="11.25">
      <c r="A300" s="12"/>
      <c r="B300" s="20"/>
      <c r="C300" s="356"/>
      <c r="D300" s="91" t="s">
        <v>272</v>
      </c>
      <c r="E300" s="142">
        <v>1060</v>
      </c>
      <c r="F300" s="93"/>
      <c r="G300" s="142">
        <v>835.41</v>
      </c>
      <c r="H300" s="94">
        <f t="shared" si="15"/>
        <v>78.81226415094339</v>
      </c>
      <c r="I300" s="354"/>
      <c r="J300" s="392"/>
      <c r="K300" s="11"/>
    </row>
    <row r="301" spans="1:11" ht="67.5">
      <c r="A301" s="12"/>
      <c r="B301" s="20"/>
      <c r="C301" s="35">
        <v>4300</v>
      </c>
      <c r="D301" s="98" t="s">
        <v>484</v>
      </c>
      <c r="E301" s="145">
        <v>95583</v>
      </c>
      <c r="F301" s="93"/>
      <c r="G301" s="131">
        <v>91715.59</v>
      </c>
      <c r="H301" s="94">
        <f t="shared" si="15"/>
        <v>95.95387255055815</v>
      </c>
      <c r="I301" s="17" t="s">
        <v>222</v>
      </c>
      <c r="J301" s="264" t="s">
        <v>601</v>
      </c>
      <c r="K301" s="11">
        <v>9</v>
      </c>
    </row>
    <row r="302" spans="1:11" ht="11.25">
      <c r="A302" s="12"/>
      <c r="B302" s="20"/>
      <c r="C302" s="24" t="s">
        <v>77</v>
      </c>
      <c r="D302" s="98" t="s">
        <v>484</v>
      </c>
      <c r="E302" s="136">
        <f>SUM(E303:E305)</f>
        <v>101526</v>
      </c>
      <c r="F302" s="93"/>
      <c r="G302" s="136">
        <f>SUM(G303:G305)</f>
        <v>97916.70000000001</v>
      </c>
      <c r="H302" s="94">
        <f t="shared" si="15"/>
        <v>96.44495006205308</v>
      </c>
      <c r="I302" s="21" t="s">
        <v>222</v>
      </c>
      <c r="J302" s="201"/>
      <c r="K302" s="11">
        <v>12</v>
      </c>
    </row>
    <row r="303" spans="1:11" ht="11.25">
      <c r="A303" s="12"/>
      <c r="B303" s="20"/>
      <c r="C303" s="366"/>
      <c r="D303" s="91" t="s">
        <v>268</v>
      </c>
      <c r="E303" s="142">
        <v>10872</v>
      </c>
      <c r="F303" s="93"/>
      <c r="G303" s="142">
        <v>9760.25</v>
      </c>
      <c r="H303" s="94">
        <f t="shared" si="15"/>
        <v>89.77419058130978</v>
      </c>
      <c r="I303" s="353"/>
      <c r="J303" s="201"/>
      <c r="K303" s="11"/>
    </row>
    <row r="304" spans="1:11" ht="11.25">
      <c r="A304" s="12"/>
      <c r="B304" s="20"/>
      <c r="C304" s="366"/>
      <c r="D304" s="91" t="s">
        <v>256</v>
      </c>
      <c r="E304" s="142">
        <v>52183</v>
      </c>
      <c r="F304" s="93"/>
      <c r="G304" s="142">
        <v>49984.41</v>
      </c>
      <c r="H304" s="94">
        <f t="shared" si="15"/>
        <v>95.78676963762145</v>
      </c>
      <c r="I304" s="353"/>
      <c r="J304" s="201"/>
      <c r="K304" s="11"/>
    </row>
    <row r="305" spans="1:11" ht="11.25">
      <c r="A305" s="12"/>
      <c r="B305" s="20"/>
      <c r="C305" s="356"/>
      <c r="D305" s="91" t="s">
        <v>257</v>
      </c>
      <c r="E305" s="142">
        <v>38471</v>
      </c>
      <c r="F305" s="93"/>
      <c r="G305" s="142">
        <v>38172.04</v>
      </c>
      <c r="H305" s="94">
        <f t="shared" si="15"/>
        <v>99.22289516778872</v>
      </c>
      <c r="I305" s="354"/>
      <c r="J305" s="201"/>
      <c r="K305" s="11"/>
    </row>
    <row r="306" spans="1:11" ht="11.25">
      <c r="A306" s="12"/>
      <c r="B306" s="20"/>
      <c r="C306" s="24" t="s">
        <v>78</v>
      </c>
      <c r="D306" s="98" t="s">
        <v>484</v>
      </c>
      <c r="E306" s="136">
        <f>SUM(E307:E312)</f>
        <v>17918</v>
      </c>
      <c r="F306" s="93"/>
      <c r="G306" s="136">
        <f>SUM(G307:G312)</f>
        <v>17279.42</v>
      </c>
      <c r="H306" s="94">
        <f t="shared" si="15"/>
        <v>96.43609777876995</v>
      </c>
      <c r="I306" s="21" t="s">
        <v>222</v>
      </c>
      <c r="J306" s="201"/>
      <c r="K306" s="11">
        <v>12</v>
      </c>
    </row>
    <row r="307" spans="1:11" ht="11.25">
      <c r="A307" s="12"/>
      <c r="B307" s="20"/>
      <c r="C307" s="366"/>
      <c r="D307" s="91" t="s">
        <v>268</v>
      </c>
      <c r="E307" s="142">
        <v>1279</v>
      </c>
      <c r="F307" s="93"/>
      <c r="G307" s="142">
        <v>1148.26</v>
      </c>
      <c r="H307" s="94">
        <f t="shared" si="15"/>
        <v>89.77795152462862</v>
      </c>
      <c r="I307" s="353"/>
      <c r="J307" s="201"/>
      <c r="K307" s="11"/>
    </row>
    <row r="308" spans="1:11" ht="11.25">
      <c r="A308" s="12"/>
      <c r="B308" s="20"/>
      <c r="C308" s="366"/>
      <c r="D308" s="91" t="s">
        <v>197</v>
      </c>
      <c r="E308" s="142">
        <v>639</v>
      </c>
      <c r="F308" s="93"/>
      <c r="G308" s="142">
        <v>574.13</v>
      </c>
      <c r="H308" s="94">
        <f aca="true" t="shared" si="16" ref="H308:H348">G308/E308*100</f>
        <v>89.84820031298905</v>
      </c>
      <c r="I308" s="353"/>
      <c r="J308" s="201"/>
      <c r="K308" s="11"/>
    </row>
    <row r="309" spans="1:11" ht="11.25">
      <c r="A309" s="12"/>
      <c r="B309" s="20"/>
      <c r="C309" s="366"/>
      <c r="D309" s="91" t="s">
        <v>269</v>
      </c>
      <c r="E309" s="142">
        <v>6140</v>
      </c>
      <c r="F309" s="93"/>
      <c r="G309" s="142">
        <v>5880.52</v>
      </c>
      <c r="H309" s="94">
        <f t="shared" si="16"/>
        <v>95.77394136807818</v>
      </c>
      <c r="I309" s="353"/>
      <c r="J309" s="391"/>
      <c r="K309" s="11"/>
    </row>
    <row r="310" spans="1:11" ht="11.25">
      <c r="A310" s="12"/>
      <c r="B310" s="20"/>
      <c r="C310" s="366"/>
      <c r="D310" s="91" t="s">
        <v>270</v>
      </c>
      <c r="E310" s="142">
        <v>3071</v>
      </c>
      <c r="F310" s="93"/>
      <c r="G310" s="142">
        <v>2940.27</v>
      </c>
      <c r="H310" s="94">
        <f t="shared" si="16"/>
        <v>95.74308042982742</v>
      </c>
      <c r="I310" s="353"/>
      <c r="J310" s="392"/>
      <c r="K310" s="11"/>
    </row>
    <row r="311" spans="1:11" ht="11.25">
      <c r="A311" s="12"/>
      <c r="B311" s="20"/>
      <c r="C311" s="366"/>
      <c r="D311" s="91" t="s">
        <v>271</v>
      </c>
      <c r="E311" s="142">
        <v>4526</v>
      </c>
      <c r="F311" s="93"/>
      <c r="G311" s="142">
        <v>4490.83</v>
      </c>
      <c r="H311" s="94">
        <f t="shared" si="16"/>
        <v>99.22293415819709</v>
      </c>
      <c r="I311" s="353"/>
      <c r="J311" s="391"/>
      <c r="K311" s="11"/>
    </row>
    <row r="312" spans="1:11" ht="11.25">
      <c r="A312" s="12"/>
      <c r="B312" s="20"/>
      <c r="C312" s="356"/>
      <c r="D312" s="91" t="s">
        <v>272</v>
      </c>
      <c r="E312" s="142">
        <v>2263</v>
      </c>
      <c r="F312" s="93"/>
      <c r="G312" s="142">
        <v>2245.41</v>
      </c>
      <c r="H312" s="94">
        <f t="shared" si="16"/>
        <v>99.2227132125497</v>
      </c>
      <c r="I312" s="354"/>
      <c r="J312" s="392"/>
      <c r="K312" s="11"/>
    </row>
    <row r="313" spans="1:11" ht="11.25">
      <c r="A313" s="12"/>
      <c r="B313" s="20"/>
      <c r="C313" s="82" t="s">
        <v>273</v>
      </c>
      <c r="D313" s="91" t="s">
        <v>495</v>
      </c>
      <c r="E313" s="142">
        <f>E314</f>
        <v>85</v>
      </c>
      <c r="F313" s="93"/>
      <c r="G313" s="142">
        <f>G314</f>
        <v>85</v>
      </c>
      <c r="H313" s="94">
        <f t="shared" si="16"/>
        <v>100</v>
      </c>
      <c r="I313" s="21" t="s">
        <v>222</v>
      </c>
      <c r="J313" s="201"/>
      <c r="K313" s="11">
        <v>12</v>
      </c>
    </row>
    <row r="314" spans="1:11" ht="11.25">
      <c r="A314" s="12"/>
      <c r="B314" s="20"/>
      <c r="C314" s="82"/>
      <c r="D314" s="91" t="s">
        <v>275</v>
      </c>
      <c r="E314" s="142">
        <v>85</v>
      </c>
      <c r="F314" s="93"/>
      <c r="G314" s="142">
        <v>85</v>
      </c>
      <c r="H314" s="94">
        <f t="shared" si="16"/>
        <v>100</v>
      </c>
      <c r="I314" s="21"/>
      <c r="J314" s="201"/>
      <c r="K314" s="11"/>
    </row>
    <row r="315" spans="1:11" ht="11.25">
      <c r="A315" s="12"/>
      <c r="B315" s="20"/>
      <c r="C315" s="82" t="s">
        <v>274</v>
      </c>
      <c r="D315" s="91" t="s">
        <v>495</v>
      </c>
      <c r="E315" s="142">
        <f>SUM(E316:E317)</f>
        <v>15</v>
      </c>
      <c r="F315" s="93"/>
      <c r="G315" s="142">
        <f>SUM(G316:G317)</f>
        <v>15</v>
      </c>
      <c r="H315" s="94">
        <f t="shared" si="16"/>
        <v>100</v>
      </c>
      <c r="I315" s="21" t="s">
        <v>222</v>
      </c>
      <c r="J315" s="201"/>
      <c r="K315" s="11">
        <v>12</v>
      </c>
    </row>
    <row r="316" spans="1:11" ht="11.25">
      <c r="A316" s="12"/>
      <c r="B316" s="20"/>
      <c r="C316" s="355"/>
      <c r="D316" s="91" t="s">
        <v>276</v>
      </c>
      <c r="E316" s="142">
        <v>10</v>
      </c>
      <c r="F316" s="93"/>
      <c r="G316" s="142">
        <v>10</v>
      </c>
      <c r="H316" s="94">
        <f t="shared" si="16"/>
        <v>100</v>
      </c>
      <c r="I316" s="352"/>
      <c r="J316" s="391"/>
      <c r="K316" s="11"/>
    </row>
    <row r="317" spans="1:11" ht="11.25">
      <c r="A317" s="12"/>
      <c r="B317" s="20"/>
      <c r="C317" s="356"/>
      <c r="D317" s="91" t="s">
        <v>277</v>
      </c>
      <c r="E317" s="142">
        <v>5</v>
      </c>
      <c r="F317" s="93"/>
      <c r="G317" s="142">
        <v>5</v>
      </c>
      <c r="H317" s="94">
        <f t="shared" si="16"/>
        <v>100</v>
      </c>
      <c r="I317" s="354"/>
      <c r="J317" s="392"/>
      <c r="K317" s="11"/>
    </row>
    <row r="318" spans="1:11" ht="56.25">
      <c r="A318" s="12"/>
      <c r="B318" s="116">
        <v>75095</v>
      </c>
      <c r="C318" s="26"/>
      <c r="D318" s="117" t="s">
        <v>523</v>
      </c>
      <c r="E318" s="128">
        <f>SUM(E319:E323)</f>
        <v>184076</v>
      </c>
      <c r="F318" s="119"/>
      <c r="G318" s="128">
        <f>SUM(G319:G323)</f>
        <v>181362.63</v>
      </c>
      <c r="H318" s="120">
        <f t="shared" si="16"/>
        <v>98.52595123753233</v>
      </c>
      <c r="I318" s="14"/>
      <c r="J318" s="252" t="s">
        <v>589</v>
      </c>
      <c r="K318" s="11"/>
    </row>
    <row r="319" spans="1:11" ht="11.25">
      <c r="A319" s="12"/>
      <c r="B319" s="140"/>
      <c r="C319" s="28" t="s">
        <v>181</v>
      </c>
      <c r="D319" s="91" t="s">
        <v>503</v>
      </c>
      <c r="E319" s="145">
        <v>170</v>
      </c>
      <c r="F319" s="97"/>
      <c r="G319" s="145">
        <v>168.08</v>
      </c>
      <c r="H319" s="94">
        <f t="shared" si="16"/>
        <v>98.87058823529412</v>
      </c>
      <c r="I319" s="21" t="s">
        <v>222</v>
      </c>
      <c r="J319" s="260"/>
      <c r="K319" s="11"/>
    </row>
    <row r="320" spans="1:11" ht="11.25">
      <c r="A320" s="12"/>
      <c r="B320" s="140"/>
      <c r="C320" s="28" t="s">
        <v>170</v>
      </c>
      <c r="D320" s="99" t="s">
        <v>486</v>
      </c>
      <c r="E320" s="145">
        <v>1100</v>
      </c>
      <c r="F320" s="97"/>
      <c r="G320" s="145">
        <v>1100</v>
      </c>
      <c r="H320" s="94">
        <f t="shared" si="16"/>
        <v>100</v>
      </c>
      <c r="I320" s="21" t="s">
        <v>222</v>
      </c>
      <c r="J320" s="260"/>
      <c r="K320" s="11"/>
    </row>
    <row r="321" spans="1:11" ht="11.25">
      <c r="A321" s="12"/>
      <c r="B321" s="20"/>
      <c r="C321" s="35">
        <v>4210</v>
      </c>
      <c r="D321" s="98" t="s">
        <v>487</v>
      </c>
      <c r="E321" s="161">
        <v>41736</v>
      </c>
      <c r="F321" s="93"/>
      <c r="G321" s="137">
        <v>40990.98</v>
      </c>
      <c r="H321" s="94">
        <f t="shared" si="16"/>
        <v>98.2149223691777</v>
      </c>
      <c r="I321" s="21" t="s">
        <v>222</v>
      </c>
      <c r="J321" s="243"/>
      <c r="K321" s="11">
        <v>9</v>
      </c>
    </row>
    <row r="322" spans="1:11" ht="11.25">
      <c r="A322" s="12"/>
      <c r="B322" s="20"/>
      <c r="C322" s="35">
        <v>4300</v>
      </c>
      <c r="D322" s="98" t="s">
        <v>484</v>
      </c>
      <c r="E322" s="145">
        <v>26659</v>
      </c>
      <c r="F322" s="93"/>
      <c r="G322" s="131">
        <v>24693.07</v>
      </c>
      <c r="H322" s="94">
        <f t="shared" si="16"/>
        <v>92.625642372182</v>
      </c>
      <c r="I322" s="21" t="s">
        <v>222</v>
      </c>
      <c r="J322" s="243"/>
      <c r="K322" s="11">
        <v>9</v>
      </c>
    </row>
    <row r="323" spans="1:11" ht="22.5">
      <c r="A323" s="12"/>
      <c r="B323" s="20"/>
      <c r="C323" s="24">
        <v>4430</v>
      </c>
      <c r="D323" s="91" t="s">
        <v>495</v>
      </c>
      <c r="E323" s="217">
        <v>114411</v>
      </c>
      <c r="F323" s="93"/>
      <c r="G323" s="136">
        <v>114410.5</v>
      </c>
      <c r="H323" s="94">
        <f t="shared" si="16"/>
        <v>99.99956297908417</v>
      </c>
      <c r="I323" s="17" t="s">
        <v>222</v>
      </c>
      <c r="J323" s="254" t="s">
        <v>434</v>
      </c>
      <c r="K323" s="11">
        <v>9</v>
      </c>
    </row>
    <row r="324" spans="1:11" s="3" customFormat="1" ht="21">
      <c r="A324" s="44">
        <v>751</v>
      </c>
      <c r="B324" s="45"/>
      <c r="C324" s="46"/>
      <c r="D324" s="152" t="s">
        <v>524</v>
      </c>
      <c r="E324" s="138">
        <f>E325+E331+E339</f>
        <v>35557</v>
      </c>
      <c r="F324" s="114"/>
      <c r="G324" s="138">
        <f>G325+G331+G339</f>
        <v>34746.57</v>
      </c>
      <c r="H324" s="115">
        <f t="shared" si="16"/>
        <v>97.72075821919735</v>
      </c>
      <c r="I324" s="47"/>
      <c r="J324" s="245"/>
      <c r="K324" s="48"/>
    </row>
    <row r="325" spans="1:11" ht="22.5">
      <c r="A325" s="16"/>
      <c r="B325" s="49">
        <v>75101</v>
      </c>
      <c r="C325" s="50"/>
      <c r="D325" s="153" t="s">
        <v>525</v>
      </c>
      <c r="E325" s="154">
        <f>E326+E327+E328+E329+E330</f>
        <v>2839</v>
      </c>
      <c r="F325" s="119"/>
      <c r="G325" s="154">
        <f>G326+G327+G328+G329+G330</f>
        <v>2839</v>
      </c>
      <c r="H325" s="120">
        <f t="shared" si="16"/>
        <v>100</v>
      </c>
      <c r="I325" s="14"/>
      <c r="J325" s="252" t="s">
        <v>435</v>
      </c>
      <c r="K325" s="11"/>
    </row>
    <row r="326" spans="1:11" ht="11.25">
      <c r="A326" s="16"/>
      <c r="B326" s="140"/>
      <c r="C326" s="28" t="s">
        <v>287</v>
      </c>
      <c r="D326" s="103" t="s">
        <v>502</v>
      </c>
      <c r="E326" s="161">
        <v>1000</v>
      </c>
      <c r="F326" s="97"/>
      <c r="G326" s="161">
        <v>1000</v>
      </c>
      <c r="H326" s="94">
        <f t="shared" si="16"/>
        <v>100</v>
      </c>
      <c r="I326" s="21" t="s">
        <v>222</v>
      </c>
      <c r="J326" s="260"/>
      <c r="K326" s="11"/>
    </row>
    <row r="327" spans="1:11" ht="11.25">
      <c r="A327" s="12"/>
      <c r="B327" s="20"/>
      <c r="C327" s="24">
        <v>4110</v>
      </c>
      <c r="D327" s="91" t="s">
        <v>503</v>
      </c>
      <c r="E327" s="136">
        <v>153</v>
      </c>
      <c r="F327" s="93"/>
      <c r="G327" s="136">
        <v>152.8</v>
      </c>
      <c r="H327" s="94">
        <f t="shared" si="16"/>
        <v>99.86928104575165</v>
      </c>
      <c r="I327" s="21" t="s">
        <v>222</v>
      </c>
      <c r="J327" s="243"/>
      <c r="K327" s="11">
        <v>8</v>
      </c>
    </row>
    <row r="328" spans="1:11" ht="11.25">
      <c r="A328" s="16"/>
      <c r="B328" s="20"/>
      <c r="C328" s="24">
        <v>4210</v>
      </c>
      <c r="D328" s="98" t="s">
        <v>487</v>
      </c>
      <c r="E328" s="161">
        <v>1050</v>
      </c>
      <c r="F328" s="93"/>
      <c r="G328" s="137">
        <v>1050.2</v>
      </c>
      <c r="H328" s="94">
        <f t="shared" si="16"/>
        <v>100.01904761904763</v>
      </c>
      <c r="I328" s="21" t="s">
        <v>222</v>
      </c>
      <c r="J328" s="243"/>
      <c r="K328" s="11">
        <v>9</v>
      </c>
    </row>
    <row r="329" spans="1:11" ht="11.25">
      <c r="A329" s="16"/>
      <c r="B329" s="20"/>
      <c r="C329" s="24" t="s">
        <v>86</v>
      </c>
      <c r="D329" s="98" t="s">
        <v>484</v>
      </c>
      <c r="E329" s="161">
        <v>436</v>
      </c>
      <c r="F329" s="93"/>
      <c r="G329" s="137">
        <v>436</v>
      </c>
      <c r="H329" s="94">
        <f t="shared" si="16"/>
        <v>100</v>
      </c>
      <c r="I329" s="21" t="s">
        <v>222</v>
      </c>
      <c r="J329" s="243"/>
      <c r="K329" s="11">
        <v>9</v>
      </c>
    </row>
    <row r="330" spans="1:11" ht="22.5">
      <c r="A330" s="12"/>
      <c r="B330" s="20"/>
      <c r="C330" s="39" t="s">
        <v>186</v>
      </c>
      <c r="D330" s="101" t="s">
        <v>190</v>
      </c>
      <c r="E330" s="217">
        <v>200</v>
      </c>
      <c r="F330" s="93"/>
      <c r="G330" s="136">
        <v>200</v>
      </c>
      <c r="H330" s="94">
        <f t="shared" si="16"/>
        <v>100</v>
      </c>
      <c r="I330" s="17" t="s">
        <v>222</v>
      </c>
      <c r="J330" s="243"/>
      <c r="K330" s="11">
        <v>9</v>
      </c>
    </row>
    <row r="331" spans="1:11" ht="33.75">
      <c r="A331" s="40"/>
      <c r="B331" s="411" t="s">
        <v>460</v>
      </c>
      <c r="C331" s="315"/>
      <c r="D331" s="316" t="s">
        <v>461</v>
      </c>
      <c r="E331" s="317">
        <f>SUM(E332:E338)</f>
        <v>26438</v>
      </c>
      <c r="F331" s="318"/>
      <c r="G331" s="317">
        <f>SUM(G332:G338)</f>
        <v>25628.91</v>
      </c>
      <c r="H331" s="120">
        <f t="shared" si="16"/>
        <v>96.93967017172253</v>
      </c>
      <c r="I331" s="319"/>
      <c r="J331" s="252" t="s">
        <v>590</v>
      </c>
      <c r="K331" s="11"/>
    </row>
    <row r="332" spans="1:11" ht="11.25">
      <c r="A332" s="40"/>
      <c r="B332" s="288"/>
      <c r="C332" s="287" t="s">
        <v>163</v>
      </c>
      <c r="D332" s="101" t="s">
        <v>462</v>
      </c>
      <c r="E332" s="216">
        <v>13240</v>
      </c>
      <c r="F332" s="93"/>
      <c r="G332" s="142">
        <v>12440</v>
      </c>
      <c r="H332" s="94">
        <f t="shared" si="16"/>
        <v>93.95770392749245</v>
      </c>
      <c r="I332" s="17" t="s">
        <v>222</v>
      </c>
      <c r="J332" s="243"/>
      <c r="K332" s="11"/>
    </row>
    <row r="333" spans="1:11" ht="11.25">
      <c r="A333" s="40"/>
      <c r="B333" s="83"/>
      <c r="C333" s="286" t="s">
        <v>181</v>
      </c>
      <c r="D333" s="101" t="s">
        <v>463</v>
      </c>
      <c r="E333" s="216">
        <v>650</v>
      </c>
      <c r="F333" s="93"/>
      <c r="G333" s="142">
        <v>649.4</v>
      </c>
      <c r="H333" s="94">
        <f t="shared" si="16"/>
        <v>99.90769230769232</v>
      </c>
      <c r="I333" s="17" t="s">
        <v>222</v>
      </c>
      <c r="J333" s="243"/>
      <c r="K333" s="11"/>
    </row>
    <row r="334" spans="1:11" ht="11.25">
      <c r="A334" s="40"/>
      <c r="B334" s="83"/>
      <c r="C334" s="286" t="s">
        <v>182</v>
      </c>
      <c r="D334" s="101" t="s">
        <v>504</v>
      </c>
      <c r="E334" s="216">
        <v>98</v>
      </c>
      <c r="F334" s="93"/>
      <c r="G334" s="142">
        <v>98.01</v>
      </c>
      <c r="H334" s="94">
        <f t="shared" si="16"/>
        <v>100.01020408163266</v>
      </c>
      <c r="I334" s="17" t="s">
        <v>222</v>
      </c>
      <c r="J334" s="243"/>
      <c r="K334" s="11"/>
    </row>
    <row r="335" spans="1:11" ht="11.25">
      <c r="A335" s="40"/>
      <c r="B335" s="83"/>
      <c r="C335" s="286" t="s">
        <v>170</v>
      </c>
      <c r="D335" s="101" t="s">
        <v>486</v>
      </c>
      <c r="E335" s="216">
        <v>6300</v>
      </c>
      <c r="F335" s="93"/>
      <c r="G335" s="142">
        <v>6300</v>
      </c>
      <c r="H335" s="94">
        <f t="shared" si="16"/>
        <v>100</v>
      </c>
      <c r="I335" s="17" t="s">
        <v>222</v>
      </c>
      <c r="J335" s="243"/>
      <c r="K335" s="11"/>
    </row>
    <row r="336" spans="1:11" ht="11.25">
      <c r="A336" s="40"/>
      <c r="B336" s="83"/>
      <c r="C336" s="286" t="s">
        <v>146</v>
      </c>
      <c r="D336" s="101" t="s">
        <v>487</v>
      </c>
      <c r="E336" s="216">
        <v>5489</v>
      </c>
      <c r="F336" s="93"/>
      <c r="G336" s="142">
        <v>5481.41</v>
      </c>
      <c r="H336" s="94">
        <f t="shared" si="16"/>
        <v>99.86172344689378</v>
      </c>
      <c r="I336" s="17" t="s">
        <v>222</v>
      </c>
      <c r="J336" s="243"/>
      <c r="K336" s="11"/>
    </row>
    <row r="337" spans="1:11" ht="11.25">
      <c r="A337" s="40"/>
      <c r="B337" s="83"/>
      <c r="C337" s="286" t="s">
        <v>86</v>
      </c>
      <c r="D337" s="101" t="s">
        <v>484</v>
      </c>
      <c r="E337" s="216">
        <v>443</v>
      </c>
      <c r="F337" s="93"/>
      <c r="G337" s="142">
        <v>442.79</v>
      </c>
      <c r="H337" s="94">
        <f t="shared" si="16"/>
        <v>99.95259593679458</v>
      </c>
      <c r="I337" s="17" t="s">
        <v>222</v>
      </c>
      <c r="J337" s="243"/>
      <c r="K337" s="11"/>
    </row>
    <row r="338" spans="1:11" ht="11.25">
      <c r="A338" s="40"/>
      <c r="B338" s="82"/>
      <c r="C338" s="286" t="s">
        <v>164</v>
      </c>
      <c r="D338" s="101" t="s">
        <v>510</v>
      </c>
      <c r="E338" s="216">
        <v>218</v>
      </c>
      <c r="F338" s="93"/>
      <c r="G338" s="142">
        <v>217.3</v>
      </c>
      <c r="H338" s="94">
        <f t="shared" si="16"/>
        <v>99.67889908256882</v>
      </c>
      <c r="I338" s="17" t="s">
        <v>222</v>
      </c>
      <c r="J338" s="243"/>
      <c r="K338" s="11"/>
    </row>
    <row r="339" spans="1:11" ht="45">
      <c r="A339" s="20"/>
      <c r="B339" s="51" t="s">
        <v>278</v>
      </c>
      <c r="C339" s="52"/>
      <c r="D339" s="155" t="s">
        <v>279</v>
      </c>
      <c r="E339" s="154">
        <f>SUM(E340:E346)</f>
        <v>6280</v>
      </c>
      <c r="F339" s="119"/>
      <c r="G339" s="154">
        <f>SUM(G340:G346)</f>
        <v>6278.66</v>
      </c>
      <c r="H339" s="120">
        <f t="shared" si="16"/>
        <v>99.97866242038216</v>
      </c>
      <c r="I339" s="14"/>
      <c r="J339" s="252" t="s">
        <v>591</v>
      </c>
      <c r="K339" s="11"/>
    </row>
    <row r="340" spans="1:11" ht="11.25">
      <c r="A340" s="12"/>
      <c r="B340" s="20"/>
      <c r="C340" s="24" t="s">
        <v>163</v>
      </c>
      <c r="D340" s="91" t="s">
        <v>506</v>
      </c>
      <c r="E340" s="136">
        <v>3450</v>
      </c>
      <c r="F340" s="93"/>
      <c r="G340" s="136">
        <v>3450</v>
      </c>
      <c r="H340" s="94">
        <f t="shared" si="16"/>
        <v>100</v>
      </c>
      <c r="I340" s="17" t="s">
        <v>222</v>
      </c>
      <c r="J340" s="243"/>
      <c r="K340" s="11">
        <v>11</v>
      </c>
    </row>
    <row r="341" spans="1:11" ht="11.25">
      <c r="A341" s="12"/>
      <c r="B341" s="20"/>
      <c r="C341" s="24">
        <v>4110</v>
      </c>
      <c r="D341" s="91" t="s">
        <v>503</v>
      </c>
      <c r="E341" s="136">
        <v>233</v>
      </c>
      <c r="F341" s="93"/>
      <c r="G341" s="136">
        <v>232.25</v>
      </c>
      <c r="H341" s="94">
        <f t="shared" si="16"/>
        <v>99.67811158798283</v>
      </c>
      <c r="I341" s="17" t="s">
        <v>222</v>
      </c>
      <c r="J341" s="243"/>
      <c r="K341" s="11">
        <v>8</v>
      </c>
    </row>
    <row r="342" spans="1:11" ht="11.25">
      <c r="A342" s="12"/>
      <c r="B342" s="20"/>
      <c r="C342" s="24">
        <v>4120</v>
      </c>
      <c r="D342" s="91" t="s">
        <v>504</v>
      </c>
      <c r="E342" s="136">
        <v>30</v>
      </c>
      <c r="F342" s="93"/>
      <c r="G342" s="136">
        <v>29.43</v>
      </c>
      <c r="H342" s="94">
        <f t="shared" si="16"/>
        <v>98.1</v>
      </c>
      <c r="I342" s="17" t="s">
        <v>222</v>
      </c>
      <c r="J342" s="243"/>
      <c r="K342" s="11">
        <v>8</v>
      </c>
    </row>
    <row r="343" spans="1:11" ht="11.25">
      <c r="A343" s="12"/>
      <c r="B343" s="20"/>
      <c r="C343" s="24">
        <v>4170</v>
      </c>
      <c r="D343" s="91" t="s">
        <v>486</v>
      </c>
      <c r="E343" s="136">
        <v>1520</v>
      </c>
      <c r="F343" s="93"/>
      <c r="G343" s="136">
        <v>1520</v>
      </c>
      <c r="H343" s="94">
        <f t="shared" si="16"/>
        <v>100</v>
      </c>
      <c r="I343" s="17" t="s">
        <v>222</v>
      </c>
      <c r="J343" s="243"/>
      <c r="K343" s="11">
        <v>8</v>
      </c>
    </row>
    <row r="344" spans="1:11" ht="11.25">
      <c r="A344" s="16"/>
      <c r="B344" s="20"/>
      <c r="C344" s="24">
        <v>4210</v>
      </c>
      <c r="D344" s="98" t="s">
        <v>487</v>
      </c>
      <c r="E344" s="161">
        <v>498</v>
      </c>
      <c r="F344" s="93"/>
      <c r="G344" s="137">
        <v>497.98</v>
      </c>
      <c r="H344" s="94">
        <f t="shared" si="16"/>
        <v>99.99598393574297</v>
      </c>
      <c r="I344" s="17" t="s">
        <v>222</v>
      </c>
      <c r="J344" s="243"/>
      <c r="K344" s="11">
        <v>9</v>
      </c>
    </row>
    <row r="345" spans="1:11" ht="11.25">
      <c r="A345" s="16"/>
      <c r="B345" s="20"/>
      <c r="C345" s="24" t="s">
        <v>86</v>
      </c>
      <c r="D345" s="98" t="s">
        <v>97</v>
      </c>
      <c r="E345" s="161">
        <v>525</v>
      </c>
      <c r="F345" s="93"/>
      <c r="G345" s="137">
        <v>525</v>
      </c>
      <c r="H345" s="94">
        <f t="shared" si="16"/>
        <v>100</v>
      </c>
      <c r="I345" s="17" t="s">
        <v>222</v>
      </c>
      <c r="J345" s="243"/>
      <c r="K345" s="11">
        <v>9</v>
      </c>
    </row>
    <row r="346" spans="1:11" ht="22.5">
      <c r="A346" s="12"/>
      <c r="B346" s="20"/>
      <c r="C346" s="35" t="s">
        <v>186</v>
      </c>
      <c r="D346" s="101" t="s">
        <v>190</v>
      </c>
      <c r="E346" s="217">
        <v>24</v>
      </c>
      <c r="F346" s="93"/>
      <c r="G346" s="136">
        <v>24</v>
      </c>
      <c r="H346" s="94">
        <f t="shared" si="16"/>
        <v>100</v>
      </c>
      <c r="I346" s="17" t="s">
        <v>222</v>
      </c>
      <c r="J346" s="243"/>
      <c r="K346" s="11">
        <v>9</v>
      </c>
    </row>
    <row r="347" spans="1:11" s="3" customFormat="1" ht="11.25">
      <c r="A347" s="44" t="s">
        <v>127</v>
      </c>
      <c r="B347" s="45"/>
      <c r="C347" s="53"/>
      <c r="D347" s="152" t="s">
        <v>128</v>
      </c>
      <c r="E347" s="138">
        <f>E348</f>
        <v>550</v>
      </c>
      <c r="F347" s="114"/>
      <c r="G347" s="138">
        <f>G348</f>
        <v>550</v>
      </c>
      <c r="H347" s="115">
        <f t="shared" si="16"/>
        <v>100</v>
      </c>
      <c r="I347" s="47"/>
      <c r="J347" s="245"/>
      <c r="K347" s="48"/>
    </row>
    <row r="348" spans="1:11" ht="36" customHeight="1">
      <c r="A348" s="16"/>
      <c r="B348" s="407" t="s">
        <v>129</v>
      </c>
      <c r="C348" s="408"/>
      <c r="D348" s="153" t="s">
        <v>130</v>
      </c>
      <c r="E348" s="154">
        <f>E349+E350</f>
        <v>550</v>
      </c>
      <c r="F348" s="119"/>
      <c r="G348" s="154">
        <f>G349+G350</f>
        <v>550</v>
      </c>
      <c r="H348" s="120">
        <f t="shared" si="16"/>
        <v>100</v>
      </c>
      <c r="I348" s="14"/>
      <c r="J348" s="252" t="s">
        <v>592</v>
      </c>
      <c r="K348" s="11"/>
    </row>
    <row r="349" spans="1:11" ht="13.5" customHeight="1">
      <c r="A349" s="16"/>
      <c r="B349" s="289"/>
      <c r="C349" s="320" t="s">
        <v>170</v>
      </c>
      <c r="D349" s="290" t="s">
        <v>486</v>
      </c>
      <c r="E349" s="291">
        <v>340</v>
      </c>
      <c r="F349" s="292"/>
      <c r="G349" s="291">
        <v>340</v>
      </c>
      <c r="H349" s="94">
        <f aca="true" t="shared" si="17" ref="H349:H356">G349/E349*100</f>
        <v>100</v>
      </c>
      <c r="I349" s="17" t="s">
        <v>222</v>
      </c>
      <c r="J349" s="260"/>
      <c r="K349" s="11"/>
    </row>
    <row r="350" spans="1:11" ht="11.25">
      <c r="A350" s="16"/>
      <c r="B350" s="20"/>
      <c r="C350" s="24">
        <v>4210</v>
      </c>
      <c r="D350" s="98" t="s">
        <v>487</v>
      </c>
      <c r="E350" s="161">
        <v>210</v>
      </c>
      <c r="F350" s="93"/>
      <c r="G350" s="137">
        <v>210</v>
      </c>
      <c r="H350" s="94">
        <f t="shared" si="17"/>
        <v>100</v>
      </c>
      <c r="I350" s="17" t="s">
        <v>222</v>
      </c>
      <c r="J350" s="243"/>
      <c r="K350" s="11">
        <v>9</v>
      </c>
    </row>
    <row r="351" spans="1:11" s="3" customFormat="1" ht="11.25">
      <c r="A351" s="44">
        <v>754</v>
      </c>
      <c r="B351" s="45"/>
      <c r="C351" s="53"/>
      <c r="D351" s="152" t="s">
        <v>131</v>
      </c>
      <c r="E351" s="138">
        <f>E352+E354+E359+E374+E377</f>
        <v>371401</v>
      </c>
      <c r="F351" s="114"/>
      <c r="G351" s="138">
        <f>G352+G354+G374+G359+G377</f>
        <v>369990.51</v>
      </c>
      <c r="H351" s="115">
        <f t="shared" si="17"/>
        <v>99.62022450128029</v>
      </c>
      <c r="I351" s="47"/>
      <c r="J351" s="245"/>
      <c r="K351" s="48"/>
    </row>
    <row r="352" spans="1:11" ht="22.5">
      <c r="A352" s="54"/>
      <c r="B352" s="395" t="s">
        <v>165</v>
      </c>
      <c r="C352" s="396"/>
      <c r="D352" s="156" t="s">
        <v>199</v>
      </c>
      <c r="E352" s="157">
        <f>E353</f>
        <v>5000</v>
      </c>
      <c r="F352" s="119"/>
      <c r="G352" s="157">
        <f>G353</f>
        <v>5000</v>
      </c>
      <c r="H352" s="120">
        <f t="shared" si="17"/>
        <v>100</v>
      </c>
      <c r="I352" s="14"/>
      <c r="J352" s="252" t="s">
        <v>436</v>
      </c>
      <c r="K352" s="11"/>
    </row>
    <row r="353" spans="1:11" ht="11.25">
      <c r="A353" s="55"/>
      <c r="B353" s="56"/>
      <c r="C353" s="57" t="s">
        <v>166</v>
      </c>
      <c r="D353" s="91" t="s">
        <v>200</v>
      </c>
      <c r="E353" s="217">
        <v>5000</v>
      </c>
      <c r="F353" s="93"/>
      <c r="G353" s="136">
        <v>5000</v>
      </c>
      <c r="H353" s="94">
        <f t="shared" si="17"/>
        <v>100</v>
      </c>
      <c r="I353" s="17" t="s">
        <v>222</v>
      </c>
      <c r="J353" s="254"/>
      <c r="K353" s="11">
        <v>9</v>
      </c>
    </row>
    <row r="354" spans="1:11" ht="22.5">
      <c r="A354" s="54"/>
      <c r="B354" s="395">
        <v>75415</v>
      </c>
      <c r="C354" s="396"/>
      <c r="D354" s="156" t="s">
        <v>529</v>
      </c>
      <c r="E354" s="157">
        <f>E355+E357</f>
        <v>6000</v>
      </c>
      <c r="F354" s="119"/>
      <c r="G354" s="157">
        <f>G355+G357</f>
        <v>6000</v>
      </c>
      <c r="H354" s="120">
        <f t="shared" si="17"/>
        <v>100</v>
      </c>
      <c r="I354" s="14"/>
      <c r="J354" s="252" t="s">
        <v>593</v>
      </c>
      <c r="K354" s="11"/>
    </row>
    <row r="355" spans="1:11" ht="45">
      <c r="A355" s="55"/>
      <c r="B355" s="20"/>
      <c r="C355" s="57" t="s">
        <v>280</v>
      </c>
      <c r="D355" s="101" t="s">
        <v>281</v>
      </c>
      <c r="E355" s="142">
        <f>E356</f>
        <v>6000</v>
      </c>
      <c r="F355" s="93"/>
      <c r="G355" s="142">
        <v>6000</v>
      </c>
      <c r="H355" s="94">
        <f t="shared" si="17"/>
        <v>100</v>
      </c>
      <c r="I355" s="17" t="s">
        <v>222</v>
      </c>
      <c r="J355" s="254"/>
      <c r="K355" s="11">
        <v>10</v>
      </c>
    </row>
    <row r="356" spans="1:11" ht="11.25">
      <c r="A356" s="55"/>
      <c r="B356" s="20"/>
      <c r="C356" s="57"/>
      <c r="D356" s="101" t="s">
        <v>85</v>
      </c>
      <c r="E356" s="142">
        <v>6000</v>
      </c>
      <c r="F356" s="93"/>
      <c r="G356" s="142">
        <v>6000</v>
      </c>
      <c r="H356" s="94">
        <f t="shared" si="17"/>
        <v>100</v>
      </c>
      <c r="I356" s="21"/>
      <c r="J356" s="135" t="s">
        <v>651</v>
      </c>
      <c r="K356" s="11"/>
    </row>
    <row r="357" spans="1:11" ht="33.75" hidden="1">
      <c r="A357" s="55"/>
      <c r="B357" s="20"/>
      <c r="C357" s="58" t="s">
        <v>83</v>
      </c>
      <c r="D357" s="122" t="s">
        <v>84</v>
      </c>
      <c r="E357" s="142">
        <f>E358</f>
        <v>0</v>
      </c>
      <c r="F357" s="93"/>
      <c r="G357" s="142">
        <f>G358</f>
        <v>0</v>
      </c>
      <c r="H357" s="94" t="e">
        <f aca="true" t="shared" si="18" ref="H357:H377">G357/E357*100</f>
        <v>#DIV/0!</v>
      </c>
      <c r="I357" s="21"/>
      <c r="J357" s="254"/>
      <c r="K357" s="11"/>
    </row>
    <row r="358" spans="1:11" ht="11.25" hidden="1">
      <c r="A358" s="55"/>
      <c r="B358" s="20"/>
      <c r="C358" s="58"/>
      <c r="D358" s="122" t="s">
        <v>85</v>
      </c>
      <c r="E358" s="142">
        <v>0</v>
      </c>
      <c r="F358" s="93"/>
      <c r="G358" s="142">
        <v>0</v>
      </c>
      <c r="H358" s="94" t="e">
        <f t="shared" si="18"/>
        <v>#DIV/0!</v>
      </c>
      <c r="I358" s="21"/>
      <c r="J358" s="254"/>
      <c r="K358" s="11"/>
    </row>
    <row r="359" spans="1:11" ht="22.5">
      <c r="A359" s="20"/>
      <c r="B359" s="51">
        <v>75416</v>
      </c>
      <c r="C359" s="59"/>
      <c r="D359" s="155" t="s">
        <v>526</v>
      </c>
      <c r="E359" s="154">
        <f>E360+E361+E362+E363+E364+E365+E366+E367+E368+E369+E370+E371+E372+E373</f>
        <v>278950</v>
      </c>
      <c r="F359" s="119"/>
      <c r="G359" s="154">
        <f>G360+G361+G362+G363+G364+G365+G366+G367+G368+G369+G370+G371+G372+G373</f>
        <v>277539.87</v>
      </c>
      <c r="H359" s="120">
        <f t="shared" si="18"/>
        <v>99.4944864671088</v>
      </c>
      <c r="I359" s="14"/>
      <c r="J359" s="252" t="s">
        <v>594</v>
      </c>
      <c r="K359" s="11"/>
    </row>
    <row r="360" spans="1:11" ht="11.25">
      <c r="A360" s="54"/>
      <c r="B360" s="294"/>
      <c r="C360" s="293">
        <v>3020</v>
      </c>
      <c r="D360" s="91" t="s">
        <v>527</v>
      </c>
      <c r="E360" s="136">
        <v>7790</v>
      </c>
      <c r="F360" s="93"/>
      <c r="G360" s="136">
        <v>6687.48</v>
      </c>
      <c r="H360" s="94">
        <f t="shared" si="18"/>
        <v>85.84698331193837</v>
      </c>
      <c r="I360" s="17" t="s">
        <v>222</v>
      </c>
      <c r="J360" s="254"/>
      <c r="K360" s="11">
        <v>11</v>
      </c>
    </row>
    <row r="361" spans="1:11" ht="11.25">
      <c r="A361" s="54"/>
      <c r="B361" s="295"/>
      <c r="C361" s="293">
        <v>4010</v>
      </c>
      <c r="D361" s="91" t="s">
        <v>502</v>
      </c>
      <c r="E361" s="142">
        <v>202362</v>
      </c>
      <c r="F361" s="93"/>
      <c r="G361" s="142">
        <v>202358.83</v>
      </c>
      <c r="H361" s="94">
        <f t="shared" si="18"/>
        <v>99.99843350036073</v>
      </c>
      <c r="I361" s="17" t="s">
        <v>222</v>
      </c>
      <c r="J361" s="254"/>
      <c r="K361" s="11">
        <v>8</v>
      </c>
    </row>
    <row r="362" spans="1:11" ht="11.25">
      <c r="A362" s="54"/>
      <c r="B362" s="295"/>
      <c r="C362" s="293">
        <v>4040</v>
      </c>
      <c r="D362" s="91" t="s">
        <v>514</v>
      </c>
      <c r="E362" s="142">
        <v>12580</v>
      </c>
      <c r="F362" s="93"/>
      <c r="G362" s="142">
        <v>12524.42</v>
      </c>
      <c r="H362" s="94">
        <f t="shared" si="18"/>
        <v>99.55818759936406</v>
      </c>
      <c r="I362" s="17" t="s">
        <v>222</v>
      </c>
      <c r="J362" s="254"/>
      <c r="K362" s="11">
        <v>8</v>
      </c>
    </row>
    <row r="363" spans="1:11" ht="11.25">
      <c r="A363" s="54"/>
      <c r="B363" s="295"/>
      <c r="C363" s="293">
        <v>4110</v>
      </c>
      <c r="D363" s="91" t="s">
        <v>503</v>
      </c>
      <c r="E363" s="142">
        <v>30370</v>
      </c>
      <c r="F363" s="93"/>
      <c r="G363" s="142">
        <v>30369.21</v>
      </c>
      <c r="H363" s="94">
        <f t="shared" si="18"/>
        <v>99.99739874876522</v>
      </c>
      <c r="I363" s="17" t="s">
        <v>222</v>
      </c>
      <c r="J363" s="254"/>
      <c r="K363" s="11">
        <v>8</v>
      </c>
    </row>
    <row r="364" spans="1:11" ht="11.25">
      <c r="A364" s="54"/>
      <c r="B364" s="295"/>
      <c r="C364" s="293">
        <v>4120</v>
      </c>
      <c r="D364" s="91" t="s">
        <v>504</v>
      </c>
      <c r="E364" s="142">
        <v>4403</v>
      </c>
      <c r="F364" s="93"/>
      <c r="G364" s="142">
        <v>4402.24</v>
      </c>
      <c r="H364" s="94">
        <f t="shared" si="18"/>
        <v>99.98273904156257</v>
      </c>
      <c r="I364" s="17" t="s">
        <v>222</v>
      </c>
      <c r="J364" s="254"/>
      <c r="K364" s="11">
        <v>8</v>
      </c>
    </row>
    <row r="365" spans="1:11" ht="11.25">
      <c r="A365" s="54"/>
      <c r="B365" s="295"/>
      <c r="C365" s="293">
        <v>4210</v>
      </c>
      <c r="D365" s="98" t="s">
        <v>487</v>
      </c>
      <c r="E365" s="216">
        <v>6522</v>
      </c>
      <c r="F365" s="93"/>
      <c r="G365" s="142">
        <v>6405.58</v>
      </c>
      <c r="H365" s="94">
        <f t="shared" si="18"/>
        <v>98.21496473474394</v>
      </c>
      <c r="I365" s="17" t="s">
        <v>222</v>
      </c>
      <c r="J365" s="254"/>
      <c r="K365" s="11">
        <v>9</v>
      </c>
    </row>
    <row r="366" spans="1:11" ht="11.25">
      <c r="A366" s="54"/>
      <c r="B366" s="295"/>
      <c r="C366" s="293" t="s">
        <v>90</v>
      </c>
      <c r="D366" s="98" t="s">
        <v>516</v>
      </c>
      <c r="E366" s="216">
        <v>470</v>
      </c>
      <c r="F366" s="93"/>
      <c r="G366" s="142">
        <v>460</v>
      </c>
      <c r="H366" s="94">
        <f t="shared" si="18"/>
        <v>97.87234042553192</v>
      </c>
      <c r="I366" s="17" t="s">
        <v>222</v>
      </c>
      <c r="J366" s="254"/>
      <c r="K366" s="11">
        <v>9</v>
      </c>
    </row>
    <row r="367" spans="1:11" ht="11.25">
      <c r="A367" s="54"/>
      <c r="B367" s="295"/>
      <c r="C367" s="293">
        <v>4300</v>
      </c>
      <c r="D367" s="100" t="s">
        <v>484</v>
      </c>
      <c r="E367" s="216">
        <v>1429</v>
      </c>
      <c r="F367" s="93"/>
      <c r="G367" s="142">
        <v>1310.2</v>
      </c>
      <c r="H367" s="94">
        <f t="shared" si="18"/>
        <v>91.68649405178448</v>
      </c>
      <c r="I367" s="17" t="s">
        <v>222</v>
      </c>
      <c r="J367" s="254"/>
      <c r="K367" s="11">
        <v>9</v>
      </c>
    </row>
    <row r="368" spans="1:11" ht="22.5">
      <c r="A368" s="54"/>
      <c r="B368" s="295"/>
      <c r="C368" s="293">
        <v>4360</v>
      </c>
      <c r="D368" s="102" t="s">
        <v>196</v>
      </c>
      <c r="E368" s="216">
        <v>1885</v>
      </c>
      <c r="F368" s="93"/>
      <c r="G368" s="142">
        <v>1883.81</v>
      </c>
      <c r="H368" s="94">
        <f t="shared" si="18"/>
        <v>99.9368700265252</v>
      </c>
      <c r="I368" s="17" t="s">
        <v>222</v>
      </c>
      <c r="J368" s="254"/>
      <c r="K368" s="11">
        <v>9</v>
      </c>
    </row>
    <row r="369" spans="1:11" ht="11.25">
      <c r="A369" s="54"/>
      <c r="B369" s="295"/>
      <c r="C369" s="293">
        <v>4410</v>
      </c>
      <c r="D369" s="98" t="s">
        <v>528</v>
      </c>
      <c r="E369" s="216">
        <v>298</v>
      </c>
      <c r="F369" s="93"/>
      <c r="G369" s="142">
        <v>297.6</v>
      </c>
      <c r="H369" s="94">
        <f t="shared" si="18"/>
        <v>99.86577181208054</v>
      </c>
      <c r="I369" s="17" t="s">
        <v>222</v>
      </c>
      <c r="J369" s="254"/>
      <c r="K369" s="11">
        <v>9</v>
      </c>
    </row>
    <row r="370" spans="1:11" ht="11.25">
      <c r="A370" s="54"/>
      <c r="B370" s="295"/>
      <c r="C370" s="293">
        <v>4430</v>
      </c>
      <c r="D370" s="98" t="s">
        <v>495</v>
      </c>
      <c r="E370" s="216">
        <v>1136</v>
      </c>
      <c r="F370" s="93"/>
      <c r="G370" s="142">
        <v>1135.5</v>
      </c>
      <c r="H370" s="94">
        <f t="shared" si="18"/>
        <v>99.95598591549296</v>
      </c>
      <c r="I370" s="17" t="s">
        <v>222</v>
      </c>
      <c r="J370" s="254"/>
      <c r="K370" s="11">
        <v>9</v>
      </c>
    </row>
    <row r="371" spans="1:11" ht="11.25">
      <c r="A371" s="54"/>
      <c r="B371" s="295"/>
      <c r="C371" s="293">
        <v>4440</v>
      </c>
      <c r="D371" s="91" t="s">
        <v>518</v>
      </c>
      <c r="E371" s="216">
        <v>5470</v>
      </c>
      <c r="F371" s="93"/>
      <c r="G371" s="142">
        <v>5470</v>
      </c>
      <c r="H371" s="94">
        <f t="shared" si="18"/>
        <v>100</v>
      </c>
      <c r="I371" s="17" t="s">
        <v>222</v>
      </c>
      <c r="J371" s="254"/>
      <c r="K371" s="11">
        <v>9</v>
      </c>
    </row>
    <row r="372" spans="1:11" ht="14.25" customHeight="1">
      <c r="A372" s="54"/>
      <c r="B372" s="295"/>
      <c r="C372" s="293">
        <v>4700</v>
      </c>
      <c r="D372" s="102" t="s">
        <v>520</v>
      </c>
      <c r="E372" s="216">
        <v>735</v>
      </c>
      <c r="F372" s="93"/>
      <c r="G372" s="142">
        <v>735</v>
      </c>
      <c r="H372" s="94">
        <f t="shared" si="18"/>
        <v>100</v>
      </c>
      <c r="I372" s="17" t="s">
        <v>222</v>
      </c>
      <c r="J372" s="254"/>
      <c r="K372" s="11">
        <v>9</v>
      </c>
    </row>
    <row r="373" spans="1:11" ht="27.75" customHeight="1">
      <c r="A373" s="54"/>
      <c r="B373" s="295"/>
      <c r="C373" s="297" t="s">
        <v>51</v>
      </c>
      <c r="D373" s="102" t="s">
        <v>521</v>
      </c>
      <c r="E373" s="216">
        <v>3500</v>
      </c>
      <c r="F373" s="93"/>
      <c r="G373" s="142">
        <v>3500</v>
      </c>
      <c r="H373" s="94">
        <f t="shared" si="18"/>
        <v>100</v>
      </c>
      <c r="I373" s="17" t="s">
        <v>247</v>
      </c>
      <c r="J373" s="254" t="s">
        <v>595</v>
      </c>
      <c r="K373" s="11"/>
    </row>
    <row r="374" spans="1:11" ht="33.75">
      <c r="A374" s="54"/>
      <c r="B374" s="323">
        <v>75478</v>
      </c>
      <c r="C374" s="324"/>
      <c r="D374" s="321" t="s">
        <v>167</v>
      </c>
      <c r="E374" s="317">
        <f>SUM(E375:E376)</f>
        <v>17421</v>
      </c>
      <c r="F374" s="318"/>
      <c r="G374" s="317">
        <f>SUM(G375:G376)</f>
        <v>17419.92</v>
      </c>
      <c r="H374" s="120">
        <f t="shared" si="18"/>
        <v>99.99380058550025</v>
      </c>
      <c r="I374" s="319"/>
      <c r="J374" s="322" t="s">
        <v>652</v>
      </c>
      <c r="K374" s="11"/>
    </row>
    <row r="375" spans="1:11" ht="14.25" customHeight="1">
      <c r="A375" s="54"/>
      <c r="B375" s="295"/>
      <c r="C375" s="412" t="s">
        <v>146</v>
      </c>
      <c r="D375" s="413" t="s">
        <v>487</v>
      </c>
      <c r="E375" s="216">
        <v>11920</v>
      </c>
      <c r="F375" s="93"/>
      <c r="G375" s="142">
        <v>11918.92</v>
      </c>
      <c r="H375" s="94">
        <f t="shared" si="18"/>
        <v>99.99093959731543</v>
      </c>
      <c r="I375" s="17" t="s">
        <v>222</v>
      </c>
      <c r="J375" s="254"/>
      <c r="K375" s="11"/>
    </row>
    <row r="376" spans="1:11" ht="14.25" customHeight="1">
      <c r="A376" s="54"/>
      <c r="B376" s="296"/>
      <c r="C376" s="293" t="s">
        <v>86</v>
      </c>
      <c r="D376" s="101" t="s">
        <v>484</v>
      </c>
      <c r="E376" s="216">
        <v>5501</v>
      </c>
      <c r="F376" s="93"/>
      <c r="G376" s="142">
        <v>5501</v>
      </c>
      <c r="H376" s="94">
        <f t="shared" si="18"/>
        <v>100</v>
      </c>
      <c r="I376" s="17" t="s">
        <v>222</v>
      </c>
      <c r="J376" s="254"/>
      <c r="K376" s="11"/>
    </row>
    <row r="377" spans="1:11" ht="45">
      <c r="A377" s="20"/>
      <c r="B377" s="51" t="s">
        <v>282</v>
      </c>
      <c r="C377" s="59"/>
      <c r="D377" s="155" t="s">
        <v>523</v>
      </c>
      <c r="E377" s="154">
        <f>E378+E379+E382+E383+E386+E387+E390+E391+E394+E395+E398+E399</f>
        <v>64030</v>
      </c>
      <c r="F377" s="119"/>
      <c r="G377" s="154">
        <f>G378+G379+G382+G383+G386+G387+G390+G391+G394+G395+G398+G399</f>
        <v>64030.72</v>
      </c>
      <c r="H377" s="120">
        <f t="shared" si="18"/>
        <v>100.00112447290333</v>
      </c>
      <c r="I377" s="14"/>
      <c r="J377" s="252" t="s">
        <v>389</v>
      </c>
      <c r="K377" s="11"/>
    </row>
    <row r="378" spans="1:11" ht="11.25">
      <c r="A378" s="12"/>
      <c r="B378" s="20"/>
      <c r="C378" s="35" t="s">
        <v>71</v>
      </c>
      <c r="D378" s="91" t="s">
        <v>503</v>
      </c>
      <c r="E378" s="142">
        <v>3283</v>
      </c>
      <c r="F378" s="93"/>
      <c r="G378" s="142">
        <v>3282.5</v>
      </c>
      <c r="H378" s="94">
        <f>G378/E378*100</f>
        <v>99.98477002741394</v>
      </c>
      <c r="I378" s="17" t="s">
        <v>222</v>
      </c>
      <c r="J378" s="254"/>
      <c r="K378" s="11">
        <v>12</v>
      </c>
    </row>
    <row r="379" spans="1:11" ht="11.25">
      <c r="A379" s="55"/>
      <c r="B379" s="56"/>
      <c r="C379" s="35" t="s">
        <v>72</v>
      </c>
      <c r="D379" s="98" t="s">
        <v>503</v>
      </c>
      <c r="E379" s="142">
        <f>E380+E381</f>
        <v>579</v>
      </c>
      <c r="F379" s="93"/>
      <c r="G379" s="142">
        <f>G380+G381</f>
        <v>579.26</v>
      </c>
      <c r="H379" s="94">
        <f>G379/E379*100</f>
        <v>100.04490500863558</v>
      </c>
      <c r="I379" s="17" t="s">
        <v>222</v>
      </c>
      <c r="J379" s="254"/>
      <c r="K379" s="11">
        <v>12</v>
      </c>
    </row>
    <row r="380" spans="1:11" ht="14.25" customHeight="1">
      <c r="A380" s="55"/>
      <c r="B380" s="56"/>
      <c r="C380" s="371"/>
      <c r="D380" s="158" t="s">
        <v>283</v>
      </c>
      <c r="E380" s="142">
        <v>386</v>
      </c>
      <c r="F380" s="93"/>
      <c r="G380" s="142">
        <v>386.16</v>
      </c>
      <c r="H380" s="94">
        <f>G380/E380*100</f>
        <v>100.04145077720207</v>
      </c>
      <c r="I380" s="352"/>
      <c r="J380" s="254"/>
      <c r="K380" s="11"/>
    </row>
    <row r="381" spans="1:11" ht="15" customHeight="1">
      <c r="A381" s="55"/>
      <c r="B381" s="56"/>
      <c r="C381" s="371"/>
      <c r="D381" s="158" t="s">
        <v>284</v>
      </c>
      <c r="E381" s="142">
        <v>193</v>
      </c>
      <c r="F381" s="93"/>
      <c r="G381" s="142">
        <v>193.1</v>
      </c>
      <c r="H381" s="94">
        <f>G381/E381*100</f>
        <v>100.05181347150258</v>
      </c>
      <c r="I381" s="354"/>
      <c r="J381" s="243"/>
      <c r="K381" s="11"/>
    </row>
    <row r="382" spans="1:11" ht="11.25">
      <c r="A382" s="55"/>
      <c r="B382" s="56"/>
      <c r="C382" s="57" t="s">
        <v>73</v>
      </c>
      <c r="D382" s="159" t="s">
        <v>504</v>
      </c>
      <c r="E382" s="142">
        <v>737</v>
      </c>
      <c r="F382" s="93"/>
      <c r="G382" s="142">
        <v>737.35</v>
      </c>
      <c r="H382" s="94">
        <f>G382/E382*100</f>
        <v>100.04748982360923</v>
      </c>
      <c r="I382" s="17" t="s">
        <v>222</v>
      </c>
      <c r="J382" s="243"/>
      <c r="K382" s="11">
        <v>12</v>
      </c>
    </row>
    <row r="383" spans="1:11" ht="11.25">
      <c r="A383" s="55"/>
      <c r="B383" s="56"/>
      <c r="C383" s="57" t="s">
        <v>74</v>
      </c>
      <c r="D383" s="159" t="s">
        <v>504</v>
      </c>
      <c r="E383" s="142">
        <f>SUM(E384:E385)</f>
        <v>130</v>
      </c>
      <c r="F383" s="93"/>
      <c r="G383" s="142">
        <f>SUM(G384:G385)</f>
        <v>130.13</v>
      </c>
      <c r="H383" s="94">
        <f aca="true" t="shared" si="19" ref="H383:H401">G383/E383*100</f>
        <v>100.1</v>
      </c>
      <c r="I383" s="17" t="s">
        <v>222</v>
      </c>
      <c r="J383" s="243"/>
      <c r="K383" s="11">
        <v>12</v>
      </c>
    </row>
    <row r="384" spans="1:11" ht="13.5" customHeight="1">
      <c r="A384" s="55"/>
      <c r="B384" s="56"/>
      <c r="C384" s="371"/>
      <c r="D384" s="158" t="s">
        <v>283</v>
      </c>
      <c r="E384" s="142">
        <v>87</v>
      </c>
      <c r="F384" s="93"/>
      <c r="G384" s="142">
        <v>86.75</v>
      </c>
      <c r="H384" s="94">
        <f t="shared" si="19"/>
        <v>99.71264367816092</v>
      </c>
      <c r="I384" s="352"/>
      <c r="J384" s="243"/>
      <c r="K384" s="11"/>
    </row>
    <row r="385" spans="1:11" ht="15" customHeight="1">
      <c r="A385" s="55"/>
      <c r="B385" s="56"/>
      <c r="C385" s="371"/>
      <c r="D385" s="158" t="s">
        <v>284</v>
      </c>
      <c r="E385" s="142">
        <v>43</v>
      </c>
      <c r="F385" s="93"/>
      <c r="G385" s="142">
        <v>43.38</v>
      </c>
      <c r="H385" s="94">
        <f t="shared" si="19"/>
        <v>100.88372093023257</v>
      </c>
      <c r="I385" s="354"/>
      <c r="J385" s="243"/>
      <c r="K385" s="11"/>
    </row>
    <row r="386" spans="1:11" ht="11.25">
      <c r="A386" s="55"/>
      <c r="B386" s="56"/>
      <c r="C386" s="57" t="s">
        <v>75</v>
      </c>
      <c r="D386" s="91" t="s">
        <v>486</v>
      </c>
      <c r="E386" s="142">
        <v>21276</v>
      </c>
      <c r="F386" s="93"/>
      <c r="G386" s="142">
        <v>21275.92</v>
      </c>
      <c r="H386" s="94">
        <f t="shared" si="19"/>
        <v>99.9996239894717</v>
      </c>
      <c r="I386" s="17" t="s">
        <v>222</v>
      </c>
      <c r="J386" s="243"/>
      <c r="K386" s="11">
        <v>12</v>
      </c>
    </row>
    <row r="387" spans="1:11" ht="11.25">
      <c r="A387" s="55"/>
      <c r="B387" s="56"/>
      <c r="C387" s="57" t="s">
        <v>76</v>
      </c>
      <c r="D387" s="91" t="s">
        <v>486</v>
      </c>
      <c r="E387" s="142">
        <f>SUM(E388:E389)</f>
        <v>3755</v>
      </c>
      <c r="F387" s="93"/>
      <c r="G387" s="142">
        <f>SUM(G388:G389)</f>
        <v>3754.54</v>
      </c>
      <c r="H387" s="94">
        <f t="shared" si="19"/>
        <v>99.98774966711052</v>
      </c>
      <c r="I387" s="17" t="s">
        <v>222</v>
      </c>
      <c r="J387" s="243"/>
      <c r="K387" s="11">
        <v>12</v>
      </c>
    </row>
    <row r="388" spans="1:11" ht="15" customHeight="1">
      <c r="A388" s="55"/>
      <c r="B388" s="56"/>
      <c r="C388" s="391"/>
      <c r="D388" s="158" t="s">
        <v>283</v>
      </c>
      <c r="E388" s="142">
        <v>2503</v>
      </c>
      <c r="F388" s="93"/>
      <c r="G388" s="142">
        <v>2503.02</v>
      </c>
      <c r="H388" s="94">
        <f t="shared" si="19"/>
        <v>100.00079904115063</v>
      </c>
      <c r="I388" s="352"/>
      <c r="J388" s="243"/>
      <c r="K388" s="11"/>
    </row>
    <row r="389" spans="1:11" ht="15.75" customHeight="1">
      <c r="A389" s="55"/>
      <c r="B389" s="56"/>
      <c r="C389" s="392"/>
      <c r="D389" s="158" t="s">
        <v>284</v>
      </c>
      <c r="E389" s="142">
        <v>1252</v>
      </c>
      <c r="F389" s="93"/>
      <c r="G389" s="142">
        <v>1251.52</v>
      </c>
      <c r="H389" s="94">
        <f t="shared" si="19"/>
        <v>99.96166134185303</v>
      </c>
      <c r="I389" s="354"/>
      <c r="J389" s="243"/>
      <c r="K389" s="11"/>
    </row>
    <row r="390" spans="1:11" ht="11.25">
      <c r="A390" s="55"/>
      <c r="B390" s="56"/>
      <c r="C390" s="57" t="s">
        <v>33</v>
      </c>
      <c r="D390" s="98" t="s">
        <v>487</v>
      </c>
      <c r="E390" s="142">
        <v>4354</v>
      </c>
      <c r="F390" s="93"/>
      <c r="G390" s="142">
        <v>4353.77</v>
      </c>
      <c r="H390" s="94">
        <f t="shared" si="19"/>
        <v>99.99471750114837</v>
      </c>
      <c r="I390" s="17" t="s">
        <v>222</v>
      </c>
      <c r="J390" s="243"/>
      <c r="K390" s="11">
        <v>12</v>
      </c>
    </row>
    <row r="391" spans="1:11" ht="11.25">
      <c r="A391" s="55"/>
      <c r="B391" s="56"/>
      <c r="C391" s="57" t="s">
        <v>34</v>
      </c>
      <c r="D391" s="98" t="s">
        <v>487</v>
      </c>
      <c r="E391" s="142">
        <f>SUM(E392:E393)</f>
        <v>768</v>
      </c>
      <c r="F391" s="93"/>
      <c r="G391" s="142">
        <f>SUM(G392:G393)</f>
        <v>768.32</v>
      </c>
      <c r="H391" s="94">
        <f t="shared" si="19"/>
        <v>100.04166666666667</v>
      </c>
      <c r="I391" s="17" t="s">
        <v>222</v>
      </c>
      <c r="J391" s="243"/>
      <c r="K391" s="11">
        <v>12</v>
      </c>
    </row>
    <row r="392" spans="1:11" ht="15" customHeight="1">
      <c r="A392" s="55"/>
      <c r="B392" s="56"/>
      <c r="C392" s="391"/>
      <c r="D392" s="158" t="s">
        <v>283</v>
      </c>
      <c r="E392" s="142">
        <v>512</v>
      </c>
      <c r="F392" s="93"/>
      <c r="G392" s="142">
        <v>512.21</v>
      </c>
      <c r="H392" s="94">
        <f t="shared" si="19"/>
        <v>100.041015625</v>
      </c>
      <c r="I392" s="352"/>
      <c r="J392" s="243"/>
      <c r="K392" s="11"/>
    </row>
    <row r="393" spans="1:11" ht="15" customHeight="1">
      <c r="A393" s="55"/>
      <c r="B393" s="56"/>
      <c r="C393" s="392"/>
      <c r="D393" s="158" t="s">
        <v>284</v>
      </c>
      <c r="E393" s="142">
        <v>256</v>
      </c>
      <c r="F393" s="93"/>
      <c r="G393" s="142">
        <v>256.11</v>
      </c>
      <c r="H393" s="94">
        <f t="shared" si="19"/>
        <v>100.04296875</v>
      </c>
      <c r="I393" s="354"/>
      <c r="J393" s="243"/>
      <c r="K393" s="11"/>
    </row>
    <row r="394" spans="1:11" ht="11.25">
      <c r="A394" s="55"/>
      <c r="B394" s="56"/>
      <c r="C394" s="57" t="s">
        <v>77</v>
      </c>
      <c r="D394" s="100" t="s">
        <v>484</v>
      </c>
      <c r="E394" s="142">
        <v>23887</v>
      </c>
      <c r="F394" s="93"/>
      <c r="G394" s="142">
        <v>23887.32</v>
      </c>
      <c r="H394" s="94">
        <f t="shared" si="19"/>
        <v>100.00133964080882</v>
      </c>
      <c r="I394" s="17" t="s">
        <v>222</v>
      </c>
      <c r="J394" s="243"/>
      <c r="K394" s="11">
        <v>12</v>
      </c>
    </row>
    <row r="395" spans="1:11" ht="11.25">
      <c r="A395" s="55"/>
      <c r="B395" s="56"/>
      <c r="C395" s="57" t="s">
        <v>78</v>
      </c>
      <c r="D395" s="100" t="s">
        <v>484</v>
      </c>
      <c r="E395" s="142">
        <f>SUM(E396:E397)</f>
        <v>4215</v>
      </c>
      <c r="F395" s="93"/>
      <c r="G395" s="142">
        <f>SUM(G396:G397)</f>
        <v>4215.4</v>
      </c>
      <c r="H395" s="94">
        <f t="shared" si="19"/>
        <v>100.00948991696322</v>
      </c>
      <c r="I395" s="17" t="s">
        <v>222</v>
      </c>
      <c r="J395" s="243"/>
      <c r="K395" s="11">
        <v>12</v>
      </c>
    </row>
    <row r="396" spans="1:11" ht="12.75" customHeight="1">
      <c r="A396" s="55"/>
      <c r="B396" s="56"/>
      <c r="C396" s="391"/>
      <c r="D396" s="158" t="s">
        <v>283</v>
      </c>
      <c r="E396" s="142">
        <v>2810</v>
      </c>
      <c r="F396" s="93"/>
      <c r="G396" s="142">
        <v>2810.27</v>
      </c>
      <c r="H396" s="94">
        <f t="shared" si="19"/>
        <v>100.00960854092527</v>
      </c>
      <c r="I396" s="352"/>
      <c r="J396" s="243"/>
      <c r="K396" s="11"/>
    </row>
    <row r="397" spans="1:11" ht="14.25" customHeight="1">
      <c r="A397" s="55"/>
      <c r="B397" s="56"/>
      <c r="C397" s="392"/>
      <c r="D397" s="158" t="s">
        <v>284</v>
      </c>
      <c r="E397" s="142">
        <v>1405</v>
      </c>
      <c r="F397" s="93"/>
      <c r="G397" s="142">
        <v>1405.13</v>
      </c>
      <c r="H397" s="94">
        <f t="shared" si="19"/>
        <v>100.00925266903916</v>
      </c>
      <c r="I397" s="354"/>
      <c r="J397" s="243"/>
      <c r="K397" s="11"/>
    </row>
    <row r="398" spans="1:11" ht="22.5">
      <c r="A398" s="55"/>
      <c r="B398" s="56"/>
      <c r="C398" s="57" t="s">
        <v>285</v>
      </c>
      <c r="D398" s="102" t="s">
        <v>196</v>
      </c>
      <c r="E398" s="142">
        <v>889</v>
      </c>
      <c r="F398" s="93"/>
      <c r="G398" s="142">
        <v>889.28</v>
      </c>
      <c r="H398" s="94">
        <f t="shared" si="19"/>
        <v>100.03149606299213</v>
      </c>
      <c r="I398" s="17" t="s">
        <v>222</v>
      </c>
      <c r="J398" s="243"/>
      <c r="K398" s="11">
        <v>12</v>
      </c>
    </row>
    <row r="399" spans="1:11" ht="22.5">
      <c r="A399" s="55"/>
      <c r="B399" s="56"/>
      <c r="C399" s="57" t="s">
        <v>286</v>
      </c>
      <c r="D399" s="102" t="s">
        <v>196</v>
      </c>
      <c r="E399" s="142">
        <f>SUM(E400:E401)</f>
        <v>157</v>
      </c>
      <c r="F399" s="93"/>
      <c r="G399" s="142">
        <f>SUM(G400:G401)</f>
        <v>156.93</v>
      </c>
      <c r="H399" s="94">
        <f t="shared" si="19"/>
        <v>99.95541401273886</v>
      </c>
      <c r="I399" s="17" t="s">
        <v>222</v>
      </c>
      <c r="J399" s="243"/>
      <c r="K399" s="11">
        <v>12</v>
      </c>
    </row>
    <row r="400" spans="1:11" ht="15" customHeight="1">
      <c r="A400" s="55"/>
      <c r="B400" s="56"/>
      <c r="C400" s="391"/>
      <c r="D400" s="158" t="s">
        <v>283</v>
      </c>
      <c r="E400" s="142">
        <v>105</v>
      </c>
      <c r="F400" s="93"/>
      <c r="G400" s="142">
        <v>104.63</v>
      </c>
      <c r="H400" s="94">
        <f t="shared" si="19"/>
        <v>99.64761904761905</v>
      </c>
      <c r="I400" s="352"/>
      <c r="J400" s="243"/>
      <c r="K400" s="11"/>
    </row>
    <row r="401" spans="1:11" ht="15" customHeight="1">
      <c r="A401" s="55"/>
      <c r="B401" s="56"/>
      <c r="C401" s="392"/>
      <c r="D401" s="158" t="s">
        <v>284</v>
      </c>
      <c r="E401" s="142">
        <v>52</v>
      </c>
      <c r="F401" s="93"/>
      <c r="G401" s="142">
        <v>52.3</v>
      </c>
      <c r="H401" s="94">
        <f t="shared" si="19"/>
        <v>100.57692307692308</v>
      </c>
      <c r="I401" s="354"/>
      <c r="J401" s="243"/>
      <c r="K401" s="11"/>
    </row>
    <row r="402" spans="1:11" s="76" customFormat="1" ht="11.25">
      <c r="A402" s="72">
        <v>757</v>
      </c>
      <c r="B402" s="73"/>
      <c r="C402" s="74"/>
      <c r="D402" s="160" t="s">
        <v>530</v>
      </c>
      <c r="E402" s="138">
        <f>E403+E405</f>
        <v>1452780</v>
      </c>
      <c r="F402" s="114"/>
      <c r="G402" s="138">
        <f>G403+G405</f>
        <v>1393543.75</v>
      </c>
      <c r="H402" s="115">
        <f aca="true" t="shared" si="20" ref="H402:H445">G402/E402*100</f>
        <v>95.92255881826567</v>
      </c>
      <c r="I402" s="47"/>
      <c r="J402" s="245"/>
      <c r="K402" s="75"/>
    </row>
    <row r="403" spans="1:11" ht="33.75">
      <c r="A403" s="20"/>
      <c r="B403" s="51">
        <v>75702</v>
      </c>
      <c r="C403" s="52"/>
      <c r="D403" s="155" t="s">
        <v>531</v>
      </c>
      <c r="E403" s="154">
        <f>E404</f>
        <v>1393838</v>
      </c>
      <c r="F403" s="119"/>
      <c r="G403" s="154">
        <f>G404</f>
        <v>1393543.75</v>
      </c>
      <c r="H403" s="120">
        <f t="shared" si="20"/>
        <v>99.97888922529017</v>
      </c>
      <c r="I403" s="14"/>
      <c r="J403" s="252" t="s">
        <v>437</v>
      </c>
      <c r="K403" s="11"/>
    </row>
    <row r="404" spans="1:11" ht="23.25" customHeight="1">
      <c r="A404" s="16"/>
      <c r="B404" s="20"/>
      <c r="C404" s="35" t="s">
        <v>132</v>
      </c>
      <c r="D404" s="101" t="s">
        <v>133</v>
      </c>
      <c r="E404" s="137">
        <v>1393838</v>
      </c>
      <c r="F404" s="93"/>
      <c r="G404" s="137">
        <v>1393543.75</v>
      </c>
      <c r="H404" s="94">
        <f t="shared" si="20"/>
        <v>99.97888922529017</v>
      </c>
      <c r="I404" s="17" t="s">
        <v>222</v>
      </c>
      <c r="J404" s="243"/>
      <c r="K404" s="11">
        <v>14</v>
      </c>
    </row>
    <row r="405" spans="1:11" ht="22.5">
      <c r="A405" s="20"/>
      <c r="B405" s="51">
        <v>75704</v>
      </c>
      <c r="C405" s="77"/>
      <c r="D405" s="155" t="s">
        <v>532</v>
      </c>
      <c r="E405" s="154">
        <f>E406</f>
        <v>58942</v>
      </c>
      <c r="F405" s="119"/>
      <c r="G405" s="154">
        <f>G406</f>
        <v>0</v>
      </c>
      <c r="H405" s="120">
        <f t="shared" si="20"/>
        <v>0</v>
      </c>
      <c r="I405" s="14"/>
      <c r="J405" s="244"/>
      <c r="K405" s="11"/>
    </row>
    <row r="406" spans="1:11" ht="11.25">
      <c r="A406" s="60"/>
      <c r="B406" s="56"/>
      <c r="C406" s="35">
        <v>8020</v>
      </c>
      <c r="D406" s="101" t="s">
        <v>533</v>
      </c>
      <c r="E406" s="137">
        <f>E407+E408</f>
        <v>58942</v>
      </c>
      <c r="F406" s="93"/>
      <c r="G406" s="137">
        <f>G407+G408</f>
        <v>0</v>
      </c>
      <c r="H406" s="94">
        <f t="shared" si="20"/>
        <v>0</v>
      </c>
      <c r="I406" s="17" t="s">
        <v>222</v>
      </c>
      <c r="J406" s="243"/>
      <c r="K406" s="11">
        <v>13</v>
      </c>
    </row>
    <row r="407" spans="1:11" ht="11.25">
      <c r="A407" s="60"/>
      <c r="B407" s="56"/>
      <c r="C407" s="365"/>
      <c r="D407" s="101" t="s">
        <v>534</v>
      </c>
      <c r="E407" s="137">
        <v>11500</v>
      </c>
      <c r="F407" s="93"/>
      <c r="G407" s="137">
        <v>0</v>
      </c>
      <c r="H407" s="94">
        <f t="shared" si="20"/>
        <v>0</v>
      </c>
      <c r="I407" s="352"/>
      <c r="J407" s="243"/>
      <c r="K407" s="11"/>
    </row>
    <row r="408" spans="1:11" ht="11.25">
      <c r="A408" s="60"/>
      <c r="B408" s="56"/>
      <c r="C408" s="364"/>
      <c r="D408" s="101" t="s">
        <v>535</v>
      </c>
      <c r="E408" s="137">
        <v>47442</v>
      </c>
      <c r="F408" s="93"/>
      <c r="G408" s="137">
        <v>0</v>
      </c>
      <c r="H408" s="94">
        <f t="shared" si="20"/>
        <v>0</v>
      </c>
      <c r="I408" s="354"/>
      <c r="J408" s="243"/>
      <c r="K408" s="11"/>
    </row>
    <row r="409" spans="1:11" s="76" customFormat="1" ht="15" customHeight="1">
      <c r="A409" s="78">
        <v>758</v>
      </c>
      <c r="B409" s="73"/>
      <c r="C409" s="79"/>
      <c r="D409" s="126" t="s">
        <v>536</v>
      </c>
      <c r="E409" s="138">
        <f>E410+E413</f>
        <v>205900</v>
      </c>
      <c r="F409" s="114"/>
      <c r="G409" s="138">
        <f>G410+G413</f>
        <v>40027</v>
      </c>
      <c r="H409" s="330">
        <f t="shared" si="20"/>
        <v>19.440019426906264</v>
      </c>
      <c r="I409" s="47"/>
      <c r="J409" s="245"/>
      <c r="K409" s="75"/>
    </row>
    <row r="410" spans="1:11" s="76" customFormat="1" ht="15" customHeight="1">
      <c r="A410" s="301"/>
      <c r="B410" s="314" t="s">
        <v>464</v>
      </c>
      <c r="C410" s="325"/>
      <c r="D410" s="326" t="s">
        <v>465</v>
      </c>
      <c r="E410" s="329">
        <f>SUM(E411:E412)</f>
        <v>40027</v>
      </c>
      <c r="F410" s="318"/>
      <c r="G410" s="329">
        <f>SUM(G411:G412)</f>
        <v>40027</v>
      </c>
      <c r="H410" s="120">
        <f t="shared" si="20"/>
        <v>100</v>
      </c>
      <c r="I410" s="327"/>
      <c r="J410" s="328"/>
      <c r="K410" s="75"/>
    </row>
    <row r="411" spans="1:11" s="76" customFormat="1" ht="26.25" customHeight="1">
      <c r="A411" s="298"/>
      <c r="B411" s="301"/>
      <c r="C411" s="414" t="s">
        <v>466</v>
      </c>
      <c r="D411" s="103" t="s">
        <v>467</v>
      </c>
      <c r="E411" s="161">
        <v>33705</v>
      </c>
      <c r="F411" s="299"/>
      <c r="G411" s="161">
        <v>33705</v>
      </c>
      <c r="H411" s="94">
        <f t="shared" si="20"/>
        <v>100</v>
      </c>
      <c r="I411" s="88" t="s">
        <v>222</v>
      </c>
      <c r="J411" s="409" t="s">
        <v>596</v>
      </c>
      <c r="K411" s="75"/>
    </row>
    <row r="412" spans="1:11" s="76" customFormat="1" ht="15" customHeight="1">
      <c r="A412" s="298"/>
      <c r="B412" s="301"/>
      <c r="C412" s="28" t="s">
        <v>136</v>
      </c>
      <c r="D412" s="99" t="s">
        <v>137</v>
      </c>
      <c r="E412" s="161">
        <v>6322</v>
      </c>
      <c r="F412" s="97"/>
      <c r="G412" s="161">
        <v>6322</v>
      </c>
      <c r="H412" s="94">
        <f t="shared" si="20"/>
        <v>100</v>
      </c>
      <c r="I412" s="29" t="s">
        <v>222</v>
      </c>
      <c r="J412" s="410"/>
      <c r="K412" s="75"/>
    </row>
    <row r="413" spans="1:11" ht="15" customHeight="1">
      <c r="A413" s="12"/>
      <c r="B413" s="80">
        <v>75818</v>
      </c>
      <c r="C413" s="50"/>
      <c r="D413" s="144" t="s">
        <v>537</v>
      </c>
      <c r="E413" s="154">
        <f>E414</f>
        <v>165873</v>
      </c>
      <c r="F413" s="119"/>
      <c r="G413" s="154">
        <f>G414</f>
        <v>0</v>
      </c>
      <c r="H413" s="120">
        <f t="shared" si="20"/>
        <v>0</v>
      </c>
      <c r="I413" s="14"/>
      <c r="J413" s="244"/>
      <c r="K413" s="11"/>
    </row>
    <row r="414" spans="1:11" ht="11.25">
      <c r="A414" s="55"/>
      <c r="B414" s="61"/>
      <c r="C414" s="28">
        <v>4810</v>
      </c>
      <c r="D414" s="99" t="s">
        <v>538</v>
      </c>
      <c r="E414" s="161">
        <f>SUM(E415:E416)</f>
        <v>165873</v>
      </c>
      <c r="F414" s="93"/>
      <c r="G414" s="161">
        <f>SUM(G415:G416)</f>
        <v>0</v>
      </c>
      <c r="H414" s="94">
        <f t="shared" si="20"/>
        <v>0</v>
      </c>
      <c r="I414" s="17" t="s">
        <v>222</v>
      </c>
      <c r="J414" s="243"/>
      <c r="K414" s="11">
        <v>9</v>
      </c>
    </row>
    <row r="415" spans="1:11" ht="11.25">
      <c r="A415" s="55"/>
      <c r="B415" s="61"/>
      <c r="C415" s="384"/>
      <c r="D415" s="99" t="s">
        <v>539</v>
      </c>
      <c r="E415" s="161">
        <v>15873</v>
      </c>
      <c r="F415" s="93"/>
      <c r="G415" s="161">
        <v>0</v>
      </c>
      <c r="H415" s="94">
        <f t="shared" si="20"/>
        <v>0</v>
      </c>
      <c r="I415" s="352"/>
      <c r="J415" s="243"/>
      <c r="K415" s="11"/>
    </row>
    <row r="416" spans="1:11" ht="11.25">
      <c r="A416" s="55"/>
      <c r="B416" s="61"/>
      <c r="C416" s="385"/>
      <c r="D416" s="99" t="s">
        <v>540</v>
      </c>
      <c r="E416" s="161">
        <v>150000</v>
      </c>
      <c r="F416" s="93"/>
      <c r="G416" s="161">
        <v>0</v>
      </c>
      <c r="H416" s="94">
        <f t="shared" si="20"/>
        <v>0</v>
      </c>
      <c r="I416" s="354"/>
      <c r="J416" s="243"/>
      <c r="K416" s="11"/>
    </row>
    <row r="417" spans="1:11" ht="15" customHeight="1">
      <c r="A417" s="162">
        <v>801</v>
      </c>
      <c r="B417" s="81"/>
      <c r="C417" s="23"/>
      <c r="D417" s="126" t="s">
        <v>541</v>
      </c>
      <c r="E417" s="163">
        <f>E418+E534+E610+E663+E665+E686</f>
        <v>19071646</v>
      </c>
      <c r="F417" s="114"/>
      <c r="G417" s="163">
        <f>G418+G534+G610+G663+G665+G686</f>
        <v>19008120.200000003</v>
      </c>
      <c r="H417" s="115">
        <f t="shared" si="20"/>
        <v>99.66690971508176</v>
      </c>
      <c r="I417" s="9"/>
      <c r="J417" s="246"/>
      <c r="K417" s="11"/>
    </row>
    <row r="418" spans="1:11" ht="67.5">
      <c r="A418" s="62"/>
      <c r="B418" s="164">
        <v>80101</v>
      </c>
      <c r="C418" s="106"/>
      <c r="D418" s="117" t="s">
        <v>542</v>
      </c>
      <c r="E418" s="165">
        <f>E419+E420+E424+E428+E432+E436+E440+E442+E444+E448+E450+E453+E455+E457+E459+E463+E465+E467+E471+E474+E478+E480+E482+E486+E489+E493+E497+E499+E501+E505+E507+E509+E513+E517+E519+E523+E524+E528</f>
        <v>9335220</v>
      </c>
      <c r="F418" s="119"/>
      <c r="G418" s="165">
        <f>G419+G420+G424+G428+G432+G436+G440+G442+G444+G448+G450+G453+G455+G457+G459+G463+G465+G467+G471+G474+G478+G480+G482+G486+G489+G493+G497+G499+G501+G505+G507+G509+G513+G517+G519+G523+G524+G528</f>
        <v>9307627.840000002</v>
      </c>
      <c r="H418" s="120">
        <f t="shared" si="20"/>
        <v>99.70442946175882</v>
      </c>
      <c r="I418" s="14"/>
      <c r="J418" s="252" t="s">
        <v>391</v>
      </c>
      <c r="K418" s="11"/>
    </row>
    <row r="419" spans="1:11" ht="36" customHeight="1">
      <c r="A419" s="55"/>
      <c r="B419" s="56"/>
      <c r="C419" s="166">
        <v>2910</v>
      </c>
      <c r="D419" s="101" t="s">
        <v>203</v>
      </c>
      <c r="E419" s="167">
        <v>300</v>
      </c>
      <c r="F419" s="97"/>
      <c r="G419" s="167">
        <v>299.98</v>
      </c>
      <c r="H419" s="94">
        <f t="shared" si="20"/>
        <v>99.99333333333334</v>
      </c>
      <c r="I419" s="17" t="s">
        <v>222</v>
      </c>
      <c r="J419" s="243"/>
      <c r="K419" s="11">
        <v>9</v>
      </c>
    </row>
    <row r="420" spans="1:11" ht="11.25">
      <c r="A420" s="55"/>
      <c r="B420" s="56"/>
      <c r="C420" s="90">
        <v>3020</v>
      </c>
      <c r="D420" s="91" t="s">
        <v>527</v>
      </c>
      <c r="E420" s="92">
        <f>SUM(E421:E423)</f>
        <v>23059</v>
      </c>
      <c r="F420" s="93"/>
      <c r="G420" s="92">
        <f>SUM(G421:G423)</f>
        <v>23056.6</v>
      </c>
      <c r="H420" s="94">
        <f t="shared" si="20"/>
        <v>99.98959191638839</v>
      </c>
      <c r="I420" s="17" t="s">
        <v>222</v>
      </c>
      <c r="J420" s="253"/>
      <c r="K420" s="11">
        <v>11</v>
      </c>
    </row>
    <row r="421" spans="1:11" ht="11.25">
      <c r="A421" s="55"/>
      <c r="B421" s="56"/>
      <c r="C421" s="352"/>
      <c r="D421" s="95" t="s">
        <v>543</v>
      </c>
      <c r="E421" s="96">
        <v>2100</v>
      </c>
      <c r="F421" s="97"/>
      <c r="G421" s="96">
        <v>2100</v>
      </c>
      <c r="H421" s="94">
        <f t="shared" si="20"/>
        <v>100</v>
      </c>
      <c r="I421" s="352"/>
      <c r="J421" s="253"/>
      <c r="K421" s="11"/>
    </row>
    <row r="422" spans="1:11" ht="11.25">
      <c r="A422" s="55"/>
      <c r="B422" s="56"/>
      <c r="C422" s="353"/>
      <c r="D422" s="95" t="s">
        <v>544</v>
      </c>
      <c r="E422" s="96">
        <v>4477</v>
      </c>
      <c r="F422" s="97"/>
      <c r="G422" s="96">
        <v>4476.01</v>
      </c>
      <c r="H422" s="94">
        <f t="shared" si="20"/>
        <v>99.97788697788698</v>
      </c>
      <c r="I422" s="353"/>
      <c r="J422" s="253"/>
      <c r="K422" s="11"/>
    </row>
    <row r="423" spans="1:11" ht="11.25">
      <c r="A423" s="55"/>
      <c r="B423" s="56"/>
      <c r="C423" s="354"/>
      <c r="D423" s="95" t="s">
        <v>545</v>
      </c>
      <c r="E423" s="96">
        <v>16482</v>
      </c>
      <c r="F423" s="97"/>
      <c r="G423" s="96">
        <v>16480.59</v>
      </c>
      <c r="H423" s="94">
        <f t="shared" si="20"/>
        <v>99.99144521295959</v>
      </c>
      <c r="I423" s="354"/>
      <c r="J423" s="253"/>
      <c r="K423" s="11"/>
    </row>
    <row r="424" spans="1:11" ht="11.25">
      <c r="A424" s="55"/>
      <c r="B424" s="56"/>
      <c r="C424" s="82">
        <v>3240</v>
      </c>
      <c r="D424" s="99" t="s">
        <v>93</v>
      </c>
      <c r="E424" s="167">
        <f>SUM(E425:E427)</f>
        <v>2220</v>
      </c>
      <c r="F424" s="97"/>
      <c r="G424" s="167">
        <f>SUM(G425:G427)</f>
        <v>1828.53</v>
      </c>
      <c r="H424" s="94">
        <f t="shared" si="20"/>
        <v>82.36621621621622</v>
      </c>
      <c r="I424" s="17" t="s">
        <v>222</v>
      </c>
      <c r="J424" s="253"/>
      <c r="K424" s="11">
        <v>11</v>
      </c>
    </row>
    <row r="425" spans="1:11" ht="11.25">
      <c r="A425" s="55"/>
      <c r="B425" s="56"/>
      <c r="C425" s="355"/>
      <c r="D425" s="95" t="s">
        <v>543</v>
      </c>
      <c r="E425" s="167">
        <v>920</v>
      </c>
      <c r="F425" s="97"/>
      <c r="G425" s="167">
        <v>920</v>
      </c>
      <c r="H425" s="94">
        <f t="shared" si="20"/>
        <v>100</v>
      </c>
      <c r="I425" s="352"/>
      <c r="J425" s="253"/>
      <c r="K425" s="11"/>
    </row>
    <row r="426" spans="1:11" ht="11.25">
      <c r="A426" s="55"/>
      <c r="B426" s="56"/>
      <c r="C426" s="366"/>
      <c r="D426" s="95" t="s">
        <v>544</v>
      </c>
      <c r="E426" s="167">
        <v>700</v>
      </c>
      <c r="F426" s="97"/>
      <c r="G426" s="167">
        <v>700</v>
      </c>
      <c r="H426" s="94">
        <f t="shared" si="20"/>
        <v>100</v>
      </c>
      <c r="I426" s="353"/>
      <c r="J426" s="253"/>
      <c r="K426" s="11"/>
    </row>
    <row r="427" spans="1:11" ht="11.25">
      <c r="A427" s="55"/>
      <c r="B427" s="56"/>
      <c r="C427" s="356"/>
      <c r="D427" s="95" t="s">
        <v>545</v>
      </c>
      <c r="E427" s="167">
        <v>600</v>
      </c>
      <c r="F427" s="97"/>
      <c r="G427" s="167">
        <v>208.53</v>
      </c>
      <c r="H427" s="94">
        <f t="shared" si="20"/>
        <v>34.755</v>
      </c>
      <c r="I427" s="354"/>
      <c r="J427" s="253"/>
      <c r="K427" s="11"/>
    </row>
    <row r="428" spans="1:11" ht="11.25">
      <c r="A428" s="55"/>
      <c r="B428" s="56"/>
      <c r="C428" s="82" t="s">
        <v>287</v>
      </c>
      <c r="D428" s="91" t="s">
        <v>502</v>
      </c>
      <c r="E428" s="167">
        <f>SUM(E429:E431)</f>
        <v>5553785</v>
      </c>
      <c r="F428" s="97"/>
      <c r="G428" s="167">
        <f>SUM(G429:G431)</f>
        <v>5552980.07</v>
      </c>
      <c r="H428" s="94">
        <f t="shared" si="20"/>
        <v>99.98550664096648</v>
      </c>
      <c r="I428" s="17" t="s">
        <v>222</v>
      </c>
      <c r="J428" s="253"/>
      <c r="K428" s="11">
        <v>8</v>
      </c>
    </row>
    <row r="429" spans="1:11" ht="11.25">
      <c r="A429" s="55"/>
      <c r="B429" s="56"/>
      <c r="C429" s="355"/>
      <c r="D429" s="95" t="s">
        <v>543</v>
      </c>
      <c r="E429" s="167">
        <v>1327083</v>
      </c>
      <c r="F429" s="97"/>
      <c r="G429" s="167">
        <v>1327082.79</v>
      </c>
      <c r="H429" s="94">
        <f t="shared" si="20"/>
        <v>99.9999841758202</v>
      </c>
      <c r="I429" s="352"/>
      <c r="J429" s="253"/>
      <c r="K429" s="11"/>
    </row>
    <row r="430" spans="1:11" ht="11.25">
      <c r="A430" s="55"/>
      <c r="B430" s="56"/>
      <c r="C430" s="366"/>
      <c r="D430" s="95" t="s">
        <v>544</v>
      </c>
      <c r="E430" s="167">
        <v>2302679</v>
      </c>
      <c r="F430" s="97"/>
      <c r="G430" s="167">
        <v>2302678.26</v>
      </c>
      <c r="H430" s="94">
        <f t="shared" si="20"/>
        <v>99.99996786351896</v>
      </c>
      <c r="I430" s="353"/>
      <c r="J430" s="253"/>
      <c r="K430" s="11"/>
    </row>
    <row r="431" spans="1:11" ht="11.25">
      <c r="A431" s="55"/>
      <c r="B431" s="56"/>
      <c r="C431" s="356"/>
      <c r="D431" s="95" t="s">
        <v>545</v>
      </c>
      <c r="E431" s="167">
        <v>1924023</v>
      </c>
      <c r="F431" s="97"/>
      <c r="G431" s="167">
        <v>1923219.02</v>
      </c>
      <c r="H431" s="94">
        <f t="shared" si="20"/>
        <v>99.9582135972387</v>
      </c>
      <c r="I431" s="354"/>
      <c r="J431" s="253"/>
      <c r="K431" s="11"/>
    </row>
    <row r="432" spans="1:11" ht="11.25">
      <c r="A432" s="55"/>
      <c r="B432" s="56"/>
      <c r="C432" s="82" t="s">
        <v>288</v>
      </c>
      <c r="D432" s="91" t="s">
        <v>514</v>
      </c>
      <c r="E432" s="167">
        <f>SUM(E433:E435)</f>
        <v>404788</v>
      </c>
      <c r="F432" s="97"/>
      <c r="G432" s="167">
        <f>SUM(G433:G435)</f>
        <v>404785.56999999995</v>
      </c>
      <c r="H432" s="94">
        <f t="shared" si="20"/>
        <v>99.99939968576143</v>
      </c>
      <c r="I432" s="17" t="s">
        <v>222</v>
      </c>
      <c r="J432" s="253"/>
      <c r="K432" s="11">
        <v>8</v>
      </c>
    </row>
    <row r="433" spans="1:11" ht="11.25">
      <c r="A433" s="55"/>
      <c r="B433" s="56"/>
      <c r="C433" s="355"/>
      <c r="D433" s="95" t="s">
        <v>543</v>
      </c>
      <c r="E433" s="167">
        <v>100106</v>
      </c>
      <c r="F433" s="97"/>
      <c r="G433" s="167">
        <v>100105.39</v>
      </c>
      <c r="H433" s="94">
        <f t="shared" si="20"/>
        <v>99.99939064591533</v>
      </c>
      <c r="I433" s="352"/>
      <c r="J433" s="253"/>
      <c r="K433" s="11"/>
    </row>
    <row r="434" spans="1:11" ht="11.25">
      <c r="A434" s="55"/>
      <c r="B434" s="56"/>
      <c r="C434" s="366"/>
      <c r="D434" s="95" t="s">
        <v>544</v>
      </c>
      <c r="E434" s="167">
        <v>169852</v>
      </c>
      <c r="F434" s="97"/>
      <c r="G434" s="167">
        <v>169851.09</v>
      </c>
      <c r="H434" s="94">
        <f t="shared" si="20"/>
        <v>99.99946423945552</v>
      </c>
      <c r="I434" s="353"/>
      <c r="J434" s="253"/>
      <c r="K434" s="11"/>
    </row>
    <row r="435" spans="1:11" ht="11.25">
      <c r="A435" s="55"/>
      <c r="B435" s="56"/>
      <c r="C435" s="356"/>
      <c r="D435" s="95" t="s">
        <v>545</v>
      </c>
      <c r="E435" s="167">
        <v>134830</v>
      </c>
      <c r="F435" s="97"/>
      <c r="G435" s="167">
        <v>134829.09</v>
      </c>
      <c r="H435" s="94">
        <f t="shared" si="20"/>
        <v>99.99932507602165</v>
      </c>
      <c r="I435" s="354"/>
      <c r="J435" s="253"/>
      <c r="K435" s="11"/>
    </row>
    <row r="436" spans="1:11" ht="11.25">
      <c r="A436" s="55"/>
      <c r="B436" s="56"/>
      <c r="C436" s="82" t="s">
        <v>181</v>
      </c>
      <c r="D436" s="91" t="s">
        <v>503</v>
      </c>
      <c r="E436" s="167">
        <f>SUM(E437:E439)</f>
        <v>856965</v>
      </c>
      <c r="F436" s="97"/>
      <c r="G436" s="167">
        <f>SUM(G437:G439)</f>
        <v>856450.79</v>
      </c>
      <c r="H436" s="94">
        <f t="shared" si="20"/>
        <v>99.93999638258272</v>
      </c>
      <c r="I436" s="17" t="s">
        <v>222</v>
      </c>
      <c r="J436" s="253"/>
      <c r="K436" s="11">
        <v>8</v>
      </c>
    </row>
    <row r="437" spans="1:11" ht="11.25">
      <c r="A437" s="55"/>
      <c r="B437" s="56"/>
      <c r="C437" s="355"/>
      <c r="D437" s="95" t="s">
        <v>543</v>
      </c>
      <c r="E437" s="167">
        <v>189047</v>
      </c>
      <c r="F437" s="97"/>
      <c r="G437" s="167">
        <v>189046.17</v>
      </c>
      <c r="H437" s="94">
        <f t="shared" si="20"/>
        <v>99.99956095574117</v>
      </c>
      <c r="I437" s="352"/>
      <c r="J437" s="253"/>
      <c r="K437" s="11"/>
    </row>
    <row r="438" spans="1:11" ht="11.25">
      <c r="A438" s="55"/>
      <c r="B438" s="56"/>
      <c r="C438" s="366"/>
      <c r="D438" s="95" t="s">
        <v>544</v>
      </c>
      <c r="E438" s="167">
        <v>360764</v>
      </c>
      <c r="F438" s="97"/>
      <c r="G438" s="167">
        <v>360763.15</v>
      </c>
      <c r="H438" s="94">
        <f t="shared" si="20"/>
        <v>99.99976438890799</v>
      </c>
      <c r="I438" s="353"/>
      <c r="J438" s="253"/>
      <c r="K438" s="11"/>
    </row>
    <row r="439" spans="1:11" ht="11.25">
      <c r="A439" s="55"/>
      <c r="B439" s="56"/>
      <c r="C439" s="356"/>
      <c r="D439" s="95" t="s">
        <v>545</v>
      </c>
      <c r="E439" s="167">
        <v>307154</v>
      </c>
      <c r="F439" s="97"/>
      <c r="G439" s="167">
        <v>306641.47</v>
      </c>
      <c r="H439" s="94">
        <f t="shared" si="20"/>
        <v>99.83313582111903</v>
      </c>
      <c r="I439" s="354"/>
      <c r="J439" s="253"/>
      <c r="K439" s="11"/>
    </row>
    <row r="440" spans="1:11" ht="11.25">
      <c r="A440" s="55"/>
      <c r="B440" s="56"/>
      <c r="C440" s="82" t="s">
        <v>151</v>
      </c>
      <c r="D440" s="91" t="s">
        <v>503</v>
      </c>
      <c r="E440" s="167">
        <v>6770</v>
      </c>
      <c r="F440" s="97"/>
      <c r="G440" s="167">
        <v>6708.92</v>
      </c>
      <c r="H440" s="94">
        <f t="shared" si="20"/>
        <v>99.09778434268833</v>
      </c>
      <c r="I440" s="277" t="s">
        <v>222</v>
      </c>
      <c r="J440" s="253"/>
      <c r="K440" s="11"/>
    </row>
    <row r="441" spans="1:11" ht="11.25" hidden="1">
      <c r="A441" s="55"/>
      <c r="B441" s="56"/>
      <c r="C441" s="82"/>
      <c r="D441" s="91"/>
      <c r="E441" s="167"/>
      <c r="F441" s="97"/>
      <c r="G441" s="167"/>
      <c r="H441" s="94"/>
      <c r="I441" s="21"/>
      <c r="J441" s="253"/>
      <c r="K441" s="11"/>
    </row>
    <row r="442" spans="1:11" ht="11.25">
      <c r="A442" s="55"/>
      <c r="B442" s="56"/>
      <c r="C442" s="82" t="s">
        <v>72</v>
      </c>
      <c r="D442" s="91" t="s">
        <v>503</v>
      </c>
      <c r="E442" s="167">
        <f>SUM(E443:E443)</f>
        <v>1195</v>
      </c>
      <c r="F442" s="97"/>
      <c r="G442" s="167">
        <f>SUM(G443:G443)</f>
        <v>1183.92</v>
      </c>
      <c r="H442" s="94">
        <f t="shared" si="20"/>
        <v>99.07280334728034</v>
      </c>
      <c r="I442" s="17" t="s">
        <v>222</v>
      </c>
      <c r="J442" s="253"/>
      <c r="K442" s="11">
        <v>12</v>
      </c>
    </row>
    <row r="443" spans="1:11" ht="11.25">
      <c r="A443" s="55"/>
      <c r="B443" s="56"/>
      <c r="C443" s="282"/>
      <c r="D443" s="91" t="s">
        <v>290</v>
      </c>
      <c r="E443" s="167">
        <v>1195</v>
      </c>
      <c r="F443" s="97"/>
      <c r="G443" s="167">
        <v>1183.92</v>
      </c>
      <c r="H443" s="94">
        <f t="shared" si="20"/>
        <v>99.07280334728034</v>
      </c>
      <c r="I443" s="302"/>
      <c r="J443" s="253"/>
      <c r="K443" s="11"/>
    </row>
    <row r="444" spans="1:11" ht="11.25">
      <c r="A444" s="55"/>
      <c r="B444" s="56"/>
      <c r="C444" s="24" t="s">
        <v>182</v>
      </c>
      <c r="D444" s="91" t="s">
        <v>504</v>
      </c>
      <c r="E444" s="167">
        <f>SUM(E445:E447)</f>
        <v>129562</v>
      </c>
      <c r="F444" s="97"/>
      <c r="G444" s="167">
        <f>SUM(G445:G447)</f>
        <v>128074.16</v>
      </c>
      <c r="H444" s="94">
        <f t="shared" si="20"/>
        <v>98.851638597737</v>
      </c>
      <c r="I444" s="17" t="s">
        <v>222</v>
      </c>
      <c r="J444" s="253"/>
      <c r="K444" s="11">
        <v>8</v>
      </c>
    </row>
    <row r="445" spans="1:11" ht="11.25">
      <c r="A445" s="55"/>
      <c r="B445" s="56"/>
      <c r="C445" s="355"/>
      <c r="D445" s="95" t="s">
        <v>543</v>
      </c>
      <c r="E445" s="167">
        <v>31747</v>
      </c>
      <c r="F445" s="97"/>
      <c r="G445" s="167">
        <v>31746.72</v>
      </c>
      <c r="H445" s="94">
        <f t="shared" si="20"/>
        <v>99.99911802690018</v>
      </c>
      <c r="I445" s="352"/>
      <c r="J445" s="253"/>
      <c r="K445" s="11"/>
    </row>
    <row r="446" spans="1:11" ht="11.25">
      <c r="A446" s="55"/>
      <c r="B446" s="56"/>
      <c r="C446" s="366"/>
      <c r="D446" s="95" t="s">
        <v>544</v>
      </c>
      <c r="E446" s="167">
        <v>52703</v>
      </c>
      <c r="F446" s="97"/>
      <c r="G446" s="167">
        <v>52702.75</v>
      </c>
      <c r="H446" s="94">
        <f aca="true" t="shared" si="21" ref="H446:H503">G446/E446*100</f>
        <v>99.99952564370149</v>
      </c>
      <c r="I446" s="353"/>
      <c r="J446" s="253"/>
      <c r="K446" s="11"/>
    </row>
    <row r="447" spans="1:11" ht="11.25">
      <c r="A447" s="55"/>
      <c r="B447" s="56"/>
      <c r="C447" s="356"/>
      <c r="D447" s="95" t="s">
        <v>545</v>
      </c>
      <c r="E447" s="167">
        <v>45112</v>
      </c>
      <c r="F447" s="97"/>
      <c r="G447" s="167">
        <v>43624.69</v>
      </c>
      <c r="H447" s="94">
        <f t="shared" si="21"/>
        <v>96.70307235325413</v>
      </c>
      <c r="I447" s="354"/>
      <c r="J447" s="253"/>
      <c r="K447" s="11"/>
    </row>
    <row r="448" spans="1:11" ht="11.25">
      <c r="A448" s="55"/>
      <c r="B448" s="56"/>
      <c r="C448" s="82" t="s">
        <v>152</v>
      </c>
      <c r="D448" s="91" t="s">
        <v>504</v>
      </c>
      <c r="E448" s="167">
        <f>E449</f>
        <v>1092</v>
      </c>
      <c r="F448" s="97"/>
      <c r="G448" s="167">
        <f>G449</f>
        <v>1082.13</v>
      </c>
      <c r="H448" s="94">
        <f t="shared" si="21"/>
        <v>99.09615384615385</v>
      </c>
      <c r="I448" s="17" t="s">
        <v>222</v>
      </c>
      <c r="J448" s="253"/>
      <c r="K448" s="11">
        <v>12</v>
      </c>
    </row>
    <row r="449" spans="1:11" ht="11.25">
      <c r="A449" s="55"/>
      <c r="B449" s="56"/>
      <c r="C449" s="82"/>
      <c r="D449" s="91" t="s">
        <v>429</v>
      </c>
      <c r="E449" s="167">
        <v>1092</v>
      </c>
      <c r="F449" s="97"/>
      <c r="G449" s="167">
        <v>1082.13</v>
      </c>
      <c r="H449" s="94">
        <f t="shared" si="21"/>
        <v>99.09615384615385</v>
      </c>
      <c r="I449" s="21"/>
      <c r="J449" s="253"/>
      <c r="K449" s="11"/>
    </row>
    <row r="450" spans="1:11" ht="11.25">
      <c r="A450" s="55"/>
      <c r="B450" s="56"/>
      <c r="C450" s="82" t="s">
        <v>74</v>
      </c>
      <c r="D450" s="91" t="s">
        <v>504</v>
      </c>
      <c r="E450" s="167">
        <f>SUM(E451:E452)</f>
        <v>193</v>
      </c>
      <c r="F450" s="97"/>
      <c r="G450" s="167">
        <f>SUM(G451:G452)</f>
        <v>190.96</v>
      </c>
      <c r="H450" s="94">
        <f t="shared" si="21"/>
        <v>98.94300518134716</v>
      </c>
      <c r="I450" s="17" t="s">
        <v>222</v>
      </c>
      <c r="J450" s="253"/>
      <c r="K450" s="11">
        <v>12</v>
      </c>
    </row>
    <row r="451" spans="1:11" ht="11.25">
      <c r="A451" s="55"/>
      <c r="B451" s="56"/>
      <c r="C451" s="355"/>
      <c r="D451" s="91" t="s">
        <v>290</v>
      </c>
      <c r="E451" s="167">
        <v>193</v>
      </c>
      <c r="F451" s="97"/>
      <c r="G451" s="167">
        <v>190.96</v>
      </c>
      <c r="H451" s="94">
        <f t="shared" si="21"/>
        <v>98.94300518134716</v>
      </c>
      <c r="I451" s="352"/>
      <c r="J451" s="253"/>
      <c r="K451" s="11"/>
    </row>
    <row r="452" spans="1:11" ht="11.25" hidden="1">
      <c r="A452" s="55"/>
      <c r="B452" s="56"/>
      <c r="C452" s="356"/>
      <c r="D452" s="91" t="s">
        <v>291</v>
      </c>
      <c r="E452" s="167">
        <v>0</v>
      </c>
      <c r="F452" s="97"/>
      <c r="G452" s="167">
        <v>0</v>
      </c>
      <c r="H452" s="94" t="e">
        <f t="shared" si="21"/>
        <v>#DIV/0!</v>
      </c>
      <c r="I452" s="354"/>
      <c r="J452" s="253"/>
      <c r="K452" s="11"/>
    </row>
    <row r="453" spans="1:11" ht="11.25">
      <c r="A453" s="55"/>
      <c r="B453" s="56"/>
      <c r="C453" s="24" t="s">
        <v>170</v>
      </c>
      <c r="D453" s="91" t="s">
        <v>486</v>
      </c>
      <c r="E453" s="167">
        <v>8000</v>
      </c>
      <c r="F453" s="97"/>
      <c r="G453" s="167">
        <f>G454</f>
        <v>7012.7</v>
      </c>
      <c r="H453" s="94">
        <f t="shared" si="21"/>
        <v>87.65875</v>
      </c>
      <c r="I453" s="17" t="s">
        <v>222</v>
      </c>
      <c r="J453" s="253"/>
      <c r="K453" s="11">
        <v>8</v>
      </c>
    </row>
    <row r="454" spans="1:11" ht="11.25">
      <c r="A454" s="55"/>
      <c r="B454" s="56"/>
      <c r="C454" s="82"/>
      <c r="D454" s="95" t="s">
        <v>363</v>
      </c>
      <c r="E454" s="167">
        <v>8000</v>
      </c>
      <c r="F454" s="97"/>
      <c r="G454" s="167">
        <v>7012.7</v>
      </c>
      <c r="H454" s="94">
        <f t="shared" si="21"/>
        <v>87.65875</v>
      </c>
      <c r="I454" s="21"/>
      <c r="J454" s="253"/>
      <c r="K454" s="11"/>
    </row>
    <row r="455" spans="1:11" ht="11.25">
      <c r="A455" s="55"/>
      <c r="B455" s="56"/>
      <c r="C455" s="82" t="s">
        <v>153</v>
      </c>
      <c r="D455" s="91" t="s">
        <v>486</v>
      </c>
      <c r="E455" s="167">
        <f>E456</f>
        <v>47124</v>
      </c>
      <c r="F455" s="97"/>
      <c r="G455" s="167">
        <f>G456</f>
        <v>45832.42</v>
      </c>
      <c r="H455" s="94">
        <f t="shared" si="21"/>
        <v>97.25918852389441</v>
      </c>
      <c r="I455" s="17" t="s">
        <v>222</v>
      </c>
      <c r="J455" s="253"/>
      <c r="K455" s="11">
        <v>12</v>
      </c>
    </row>
    <row r="456" spans="1:11" ht="11.25">
      <c r="A456" s="55"/>
      <c r="B456" s="56"/>
      <c r="C456" s="82"/>
      <c r="D456" s="91" t="s">
        <v>289</v>
      </c>
      <c r="E456" s="167">
        <v>47124</v>
      </c>
      <c r="F456" s="97"/>
      <c r="G456" s="167">
        <v>45832.42</v>
      </c>
      <c r="H456" s="94">
        <f t="shared" si="21"/>
        <v>97.25918852389441</v>
      </c>
      <c r="I456" s="21"/>
      <c r="J456" s="253"/>
      <c r="K456" s="11"/>
    </row>
    <row r="457" spans="1:11" ht="11.25">
      <c r="A457" s="55"/>
      <c r="B457" s="56"/>
      <c r="C457" s="82" t="s">
        <v>76</v>
      </c>
      <c r="D457" s="91" t="s">
        <v>486</v>
      </c>
      <c r="E457" s="167">
        <f>SUM(E458:E458)</f>
        <v>8316</v>
      </c>
      <c r="F457" s="97"/>
      <c r="G457" s="167">
        <f>SUM(G458:G458)</f>
        <v>8088.08</v>
      </c>
      <c r="H457" s="94">
        <f t="shared" si="21"/>
        <v>97.25925925925925</v>
      </c>
      <c r="I457" s="17" t="s">
        <v>222</v>
      </c>
      <c r="J457" s="253"/>
      <c r="K457" s="11">
        <v>12</v>
      </c>
    </row>
    <row r="458" spans="1:11" ht="11.25">
      <c r="A458" s="55"/>
      <c r="B458" s="56"/>
      <c r="C458" s="282"/>
      <c r="D458" s="91" t="s">
        <v>290</v>
      </c>
      <c r="E458" s="167">
        <v>8316</v>
      </c>
      <c r="F458" s="97"/>
      <c r="G458" s="167">
        <v>8088.08</v>
      </c>
      <c r="H458" s="94">
        <f t="shared" si="21"/>
        <v>97.25925925925925</v>
      </c>
      <c r="I458" s="302"/>
      <c r="J458" s="253"/>
      <c r="K458" s="11"/>
    </row>
    <row r="459" spans="1:11" ht="11.25">
      <c r="A459" s="55"/>
      <c r="B459" s="56"/>
      <c r="C459" s="24" t="s">
        <v>146</v>
      </c>
      <c r="D459" s="98" t="s">
        <v>487</v>
      </c>
      <c r="E459" s="167">
        <f>SUM(E460:E462)</f>
        <v>179464</v>
      </c>
      <c r="F459" s="97"/>
      <c r="G459" s="167">
        <f>SUM(G460:G462)</f>
        <v>179191.12</v>
      </c>
      <c r="H459" s="94">
        <f t="shared" si="21"/>
        <v>99.84794722061248</v>
      </c>
      <c r="I459" s="17" t="s">
        <v>222</v>
      </c>
      <c r="J459" s="253"/>
      <c r="K459" s="11">
        <v>9</v>
      </c>
    </row>
    <row r="460" spans="1:11" ht="11.25">
      <c r="A460" s="55"/>
      <c r="B460" s="56"/>
      <c r="C460" s="355"/>
      <c r="D460" s="95" t="s">
        <v>543</v>
      </c>
      <c r="E460" s="167">
        <v>13940</v>
      </c>
      <c r="F460" s="97"/>
      <c r="G460" s="167">
        <v>13939.72</v>
      </c>
      <c r="H460" s="94">
        <f t="shared" si="21"/>
        <v>99.99799139167862</v>
      </c>
      <c r="I460" s="352"/>
      <c r="J460" s="253"/>
      <c r="K460" s="11"/>
    </row>
    <row r="461" spans="1:11" ht="11.25">
      <c r="A461" s="55"/>
      <c r="B461" s="56"/>
      <c r="C461" s="366"/>
      <c r="D461" s="95" t="s">
        <v>544</v>
      </c>
      <c r="E461" s="167">
        <v>62585</v>
      </c>
      <c r="F461" s="97"/>
      <c r="G461" s="167">
        <v>62347.22</v>
      </c>
      <c r="H461" s="94">
        <f t="shared" si="21"/>
        <v>99.62006870655908</v>
      </c>
      <c r="I461" s="353"/>
      <c r="J461" s="253"/>
      <c r="K461" s="11"/>
    </row>
    <row r="462" spans="1:11" ht="11.25">
      <c r="A462" s="55"/>
      <c r="B462" s="56"/>
      <c r="C462" s="356"/>
      <c r="D462" s="95" t="s">
        <v>545</v>
      </c>
      <c r="E462" s="167">
        <v>102939</v>
      </c>
      <c r="F462" s="97"/>
      <c r="G462" s="167">
        <v>102904.18</v>
      </c>
      <c r="H462" s="94">
        <f t="shared" si="21"/>
        <v>99.96617414196757</v>
      </c>
      <c r="I462" s="354"/>
      <c r="J462" s="253"/>
      <c r="K462" s="11"/>
    </row>
    <row r="463" spans="1:11" ht="11.25">
      <c r="A463" s="55"/>
      <c r="B463" s="56"/>
      <c r="C463" s="82" t="s">
        <v>157</v>
      </c>
      <c r="D463" s="98" t="s">
        <v>487</v>
      </c>
      <c r="E463" s="167">
        <f>E464</f>
        <v>35602</v>
      </c>
      <c r="F463" s="97"/>
      <c r="G463" s="167">
        <f>G464</f>
        <v>35048.84</v>
      </c>
      <c r="H463" s="94">
        <f t="shared" si="21"/>
        <v>98.4462670636481</v>
      </c>
      <c r="I463" s="17" t="s">
        <v>222</v>
      </c>
      <c r="J463" s="253"/>
      <c r="K463" s="11">
        <v>12</v>
      </c>
    </row>
    <row r="464" spans="1:11" ht="11.25">
      <c r="A464" s="55"/>
      <c r="B464" s="56"/>
      <c r="C464" s="82"/>
      <c r="D464" s="91" t="s">
        <v>289</v>
      </c>
      <c r="E464" s="167">
        <v>35602</v>
      </c>
      <c r="F464" s="97"/>
      <c r="G464" s="167">
        <v>35048.84</v>
      </c>
      <c r="H464" s="94">
        <f t="shared" si="21"/>
        <v>98.4462670636481</v>
      </c>
      <c r="I464" s="21"/>
      <c r="J464" s="253"/>
      <c r="K464" s="11"/>
    </row>
    <row r="465" spans="1:11" ht="11.25">
      <c r="A465" s="55"/>
      <c r="B465" s="56"/>
      <c r="C465" s="82" t="s">
        <v>34</v>
      </c>
      <c r="D465" s="98" t="s">
        <v>487</v>
      </c>
      <c r="E465" s="167">
        <f>SUM(E466:E466)</f>
        <v>6283</v>
      </c>
      <c r="F465" s="97"/>
      <c r="G465" s="167">
        <f>SUM(G466:G466)</f>
        <v>6185.09</v>
      </c>
      <c r="H465" s="94">
        <f t="shared" si="21"/>
        <v>98.44166799299697</v>
      </c>
      <c r="I465" s="17" t="s">
        <v>222</v>
      </c>
      <c r="J465" s="253"/>
      <c r="K465" s="11">
        <v>12</v>
      </c>
    </row>
    <row r="466" spans="1:11" ht="11.25">
      <c r="A466" s="55"/>
      <c r="B466" s="56"/>
      <c r="C466" s="201"/>
      <c r="D466" s="91" t="s">
        <v>290</v>
      </c>
      <c r="E466" s="167">
        <v>6283</v>
      </c>
      <c r="F466" s="97"/>
      <c r="G466" s="167">
        <v>6185.09</v>
      </c>
      <c r="H466" s="94">
        <f t="shared" si="21"/>
        <v>98.44166799299697</v>
      </c>
      <c r="I466" s="302"/>
      <c r="J466" s="253"/>
      <c r="K466" s="11"/>
    </row>
    <row r="467" spans="1:11" ht="11.25">
      <c r="A467" s="55"/>
      <c r="B467" s="56"/>
      <c r="C467" s="82" t="s">
        <v>292</v>
      </c>
      <c r="D467" s="99" t="s">
        <v>19</v>
      </c>
      <c r="E467" s="167">
        <f>SUM(E468:E470)</f>
        <v>409975</v>
      </c>
      <c r="F467" s="97"/>
      <c r="G467" s="167">
        <f>SUM(G468:G470)</f>
        <v>409529.22</v>
      </c>
      <c r="H467" s="94">
        <f t="shared" si="21"/>
        <v>99.89126654064272</v>
      </c>
      <c r="I467" s="17" t="s">
        <v>222</v>
      </c>
      <c r="J467" s="253"/>
      <c r="K467" s="11">
        <v>9</v>
      </c>
    </row>
    <row r="468" spans="1:11" ht="11.25">
      <c r="A468" s="55"/>
      <c r="B468" s="56"/>
      <c r="C468" s="355"/>
      <c r="D468" s="95" t="s">
        <v>543</v>
      </c>
      <c r="E468" s="167">
        <v>119865</v>
      </c>
      <c r="F468" s="97"/>
      <c r="G468" s="167">
        <v>119865</v>
      </c>
      <c r="H468" s="94">
        <f t="shared" si="21"/>
        <v>100</v>
      </c>
      <c r="I468" s="352"/>
      <c r="J468" s="253"/>
      <c r="K468" s="11"/>
    </row>
    <row r="469" spans="1:11" ht="11.25">
      <c r="A469" s="55"/>
      <c r="B469" s="56"/>
      <c r="C469" s="366"/>
      <c r="D469" s="95" t="s">
        <v>544</v>
      </c>
      <c r="E469" s="167">
        <v>149109</v>
      </c>
      <c r="F469" s="97"/>
      <c r="G469" s="167">
        <v>149070.2</v>
      </c>
      <c r="H469" s="94">
        <f t="shared" si="21"/>
        <v>99.97397876721057</v>
      </c>
      <c r="I469" s="353"/>
      <c r="J469" s="253"/>
      <c r="K469" s="11"/>
    </row>
    <row r="470" spans="1:11" ht="11.25">
      <c r="A470" s="55"/>
      <c r="B470" s="56"/>
      <c r="C470" s="356"/>
      <c r="D470" s="95" t="s">
        <v>545</v>
      </c>
      <c r="E470" s="167">
        <v>141001</v>
      </c>
      <c r="F470" s="97"/>
      <c r="G470" s="167">
        <v>140594.02</v>
      </c>
      <c r="H470" s="94">
        <f t="shared" si="21"/>
        <v>99.71136374919325</v>
      </c>
      <c r="I470" s="354"/>
      <c r="J470" s="253"/>
      <c r="K470" s="11"/>
    </row>
    <row r="471" spans="1:11" ht="11.25">
      <c r="A471" s="55"/>
      <c r="B471" s="56"/>
      <c r="C471" s="82" t="s">
        <v>293</v>
      </c>
      <c r="D471" s="99" t="s">
        <v>294</v>
      </c>
      <c r="E471" s="167">
        <f>SUM(E472:E473)</f>
        <v>1591</v>
      </c>
      <c r="F471" s="97"/>
      <c r="G471" s="167">
        <f>SUM(G472:G473)</f>
        <v>1571.5700000000002</v>
      </c>
      <c r="H471" s="94">
        <f t="shared" si="21"/>
        <v>98.77875549968574</v>
      </c>
      <c r="I471" s="17" t="s">
        <v>222</v>
      </c>
      <c r="J471" s="253"/>
      <c r="K471" s="11">
        <v>9</v>
      </c>
    </row>
    <row r="472" spans="1:11" ht="11.25">
      <c r="A472" s="55"/>
      <c r="B472" s="56"/>
      <c r="C472" s="355"/>
      <c r="D472" s="95" t="s">
        <v>364</v>
      </c>
      <c r="E472" s="167">
        <v>481</v>
      </c>
      <c r="F472" s="97"/>
      <c r="G472" s="167">
        <v>480.67</v>
      </c>
      <c r="H472" s="94">
        <f t="shared" si="21"/>
        <v>99.93139293139293</v>
      </c>
      <c r="I472" s="352"/>
      <c r="J472" s="253"/>
      <c r="K472" s="11"/>
    </row>
    <row r="473" spans="1:11" ht="11.25">
      <c r="A473" s="55"/>
      <c r="B473" s="56"/>
      <c r="C473" s="356"/>
      <c r="D473" s="95" t="s">
        <v>365</v>
      </c>
      <c r="E473" s="167">
        <v>1110</v>
      </c>
      <c r="F473" s="97"/>
      <c r="G473" s="167">
        <v>1090.9</v>
      </c>
      <c r="H473" s="94">
        <f t="shared" si="21"/>
        <v>98.27927927927928</v>
      </c>
      <c r="I473" s="354"/>
      <c r="J473" s="253"/>
      <c r="K473" s="11"/>
    </row>
    <row r="474" spans="1:11" ht="11.25">
      <c r="A474" s="55"/>
      <c r="B474" s="56"/>
      <c r="C474" s="24" t="s">
        <v>168</v>
      </c>
      <c r="D474" s="98" t="s">
        <v>24</v>
      </c>
      <c r="E474" s="167">
        <f>SUM(E475:E477)</f>
        <v>7404</v>
      </c>
      <c r="F474" s="97"/>
      <c r="G474" s="167">
        <f>SUM(G475:G477)</f>
        <v>6938.75</v>
      </c>
      <c r="H474" s="94">
        <f t="shared" si="21"/>
        <v>93.7162344678552</v>
      </c>
      <c r="I474" s="17" t="s">
        <v>222</v>
      </c>
      <c r="J474" s="253"/>
      <c r="K474" s="11">
        <v>9</v>
      </c>
    </row>
    <row r="475" spans="1:11" ht="11.25">
      <c r="A475" s="55"/>
      <c r="B475" s="56"/>
      <c r="C475" s="355"/>
      <c r="D475" s="95" t="s">
        <v>543</v>
      </c>
      <c r="E475" s="167">
        <v>997</v>
      </c>
      <c r="F475" s="97"/>
      <c r="G475" s="167">
        <v>996.6</v>
      </c>
      <c r="H475" s="94">
        <f t="shared" si="21"/>
        <v>99.95987963891675</v>
      </c>
      <c r="I475" s="352"/>
      <c r="J475" s="253"/>
      <c r="K475" s="11"/>
    </row>
    <row r="476" spans="1:11" ht="11.25">
      <c r="A476" s="55"/>
      <c r="B476" s="56"/>
      <c r="C476" s="366"/>
      <c r="D476" s="95" t="s">
        <v>544</v>
      </c>
      <c r="E476" s="167">
        <v>2287</v>
      </c>
      <c r="F476" s="97"/>
      <c r="G476" s="167">
        <v>2286.9</v>
      </c>
      <c r="H476" s="94">
        <f t="shared" si="21"/>
        <v>99.995627459554</v>
      </c>
      <c r="I476" s="353"/>
      <c r="J476" s="253"/>
      <c r="K476" s="11"/>
    </row>
    <row r="477" spans="1:11" ht="11.25">
      <c r="A477" s="55"/>
      <c r="B477" s="56"/>
      <c r="C477" s="356"/>
      <c r="D477" s="95" t="s">
        <v>545</v>
      </c>
      <c r="E477" s="167">
        <v>4120</v>
      </c>
      <c r="F477" s="97"/>
      <c r="G477" s="167">
        <v>3655.25</v>
      </c>
      <c r="H477" s="94">
        <f t="shared" si="21"/>
        <v>88.71966019417475</v>
      </c>
      <c r="I477" s="354"/>
      <c r="J477" s="253"/>
      <c r="K477" s="11"/>
    </row>
    <row r="478" spans="1:11" ht="11.25">
      <c r="A478" s="55"/>
      <c r="B478" s="56"/>
      <c r="C478" s="82" t="s">
        <v>468</v>
      </c>
      <c r="D478" s="98" t="s">
        <v>24</v>
      </c>
      <c r="E478" s="167">
        <f>E479</f>
        <v>5891</v>
      </c>
      <c r="F478" s="97"/>
      <c r="G478" s="167">
        <f>G479</f>
        <v>4627.57</v>
      </c>
      <c r="H478" s="94">
        <f t="shared" si="21"/>
        <v>78.55321677134611</v>
      </c>
      <c r="I478" s="17" t="s">
        <v>222</v>
      </c>
      <c r="J478" s="253"/>
      <c r="K478" s="11">
        <v>12</v>
      </c>
    </row>
    <row r="479" spans="1:11" ht="11.25">
      <c r="A479" s="55"/>
      <c r="B479" s="56"/>
      <c r="C479" s="82"/>
      <c r="D479" s="91" t="s">
        <v>289</v>
      </c>
      <c r="E479" s="167">
        <v>5891</v>
      </c>
      <c r="F479" s="97"/>
      <c r="G479" s="167">
        <v>4627.57</v>
      </c>
      <c r="H479" s="94">
        <f t="shared" si="21"/>
        <v>78.55321677134611</v>
      </c>
      <c r="I479" s="21"/>
      <c r="J479" s="253"/>
      <c r="K479" s="11"/>
    </row>
    <row r="480" spans="1:11" ht="11.25">
      <c r="A480" s="55"/>
      <c r="B480" s="56"/>
      <c r="C480" s="82" t="s">
        <v>295</v>
      </c>
      <c r="D480" s="98" t="s">
        <v>24</v>
      </c>
      <c r="E480" s="167">
        <f>SUM(E481:E481)</f>
        <v>1039</v>
      </c>
      <c r="F480" s="97"/>
      <c r="G480" s="167">
        <f>SUM(G481:G481)</f>
        <v>816.62</v>
      </c>
      <c r="H480" s="94">
        <f t="shared" si="21"/>
        <v>78.59672762271414</v>
      </c>
      <c r="I480" s="17" t="s">
        <v>222</v>
      </c>
      <c r="J480" s="253"/>
      <c r="K480" s="11">
        <v>12</v>
      </c>
    </row>
    <row r="481" spans="1:11" ht="11.25">
      <c r="A481" s="55"/>
      <c r="B481" s="56"/>
      <c r="C481" s="201"/>
      <c r="D481" s="91" t="s">
        <v>290</v>
      </c>
      <c r="E481" s="167">
        <v>1039</v>
      </c>
      <c r="F481" s="97"/>
      <c r="G481" s="167">
        <v>816.62</v>
      </c>
      <c r="H481" s="94">
        <f t="shared" si="21"/>
        <v>78.59672762271414</v>
      </c>
      <c r="I481" s="302"/>
      <c r="J481" s="253"/>
      <c r="K481" s="11"/>
    </row>
    <row r="482" spans="1:11" ht="11.25">
      <c r="A482" s="55"/>
      <c r="B482" s="56"/>
      <c r="C482" s="24" t="s">
        <v>126</v>
      </c>
      <c r="D482" s="98" t="s">
        <v>25</v>
      </c>
      <c r="E482" s="167">
        <f>SUM(E483:E485)</f>
        <v>355638</v>
      </c>
      <c r="F482" s="97"/>
      <c r="G482" s="167">
        <f>SUM(G483:G485)</f>
        <v>355597.93</v>
      </c>
      <c r="H482" s="94">
        <f t="shared" si="21"/>
        <v>99.988732925053</v>
      </c>
      <c r="I482" s="17" t="s">
        <v>222</v>
      </c>
      <c r="J482" s="253"/>
      <c r="K482" s="11">
        <v>9</v>
      </c>
    </row>
    <row r="483" spans="1:11" ht="11.25">
      <c r="A483" s="55"/>
      <c r="B483" s="56"/>
      <c r="C483" s="355"/>
      <c r="D483" s="95" t="s">
        <v>543</v>
      </c>
      <c r="E483" s="167">
        <v>181284</v>
      </c>
      <c r="F483" s="97"/>
      <c r="G483" s="167">
        <v>181284</v>
      </c>
      <c r="H483" s="94">
        <f t="shared" si="21"/>
        <v>100</v>
      </c>
      <c r="I483" s="352"/>
      <c r="J483" s="253"/>
      <c r="K483" s="11"/>
    </row>
    <row r="484" spans="1:11" ht="11.25">
      <c r="A484" s="55"/>
      <c r="B484" s="56"/>
      <c r="C484" s="366"/>
      <c r="D484" s="95" t="s">
        <v>544</v>
      </c>
      <c r="E484" s="167">
        <v>147654</v>
      </c>
      <c r="F484" s="97"/>
      <c r="G484" s="167">
        <v>147653.26</v>
      </c>
      <c r="H484" s="94">
        <f t="shared" si="21"/>
        <v>99.99949882834194</v>
      </c>
      <c r="I484" s="353"/>
      <c r="J484" s="253"/>
      <c r="K484" s="11"/>
    </row>
    <row r="485" spans="1:11" ht="11.25">
      <c r="A485" s="55"/>
      <c r="B485" s="56"/>
      <c r="C485" s="356"/>
      <c r="D485" s="95" t="s">
        <v>545</v>
      </c>
      <c r="E485" s="167">
        <v>26700</v>
      </c>
      <c r="F485" s="97"/>
      <c r="G485" s="167">
        <v>26660.67</v>
      </c>
      <c r="H485" s="94">
        <f t="shared" si="21"/>
        <v>99.85269662921348</v>
      </c>
      <c r="I485" s="354"/>
      <c r="J485" s="253"/>
      <c r="K485" s="11"/>
    </row>
    <row r="486" spans="1:11" ht="11.25">
      <c r="A486" s="55"/>
      <c r="B486" s="56"/>
      <c r="C486" s="82" t="s">
        <v>296</v>
      </c>
      <c r="D486" s="98" t="s">
        <v>488</v>
      </c>
      <c r="E486" s="167">
        <f>SUM(E487:E488)</f>
        <v>112460</v>
      </c>
      <c r="F486" s="97"/>
      <c r="G486" s="167">
        <f>SUM(G487:G488)</f>
        <v>112459.99</v>
      </c>
      <c r="H486" s="94">
        <f t="shared" si="21"/>
        <v>99.9999911079495</v>
      </c>
      <c r="I486" s="17" t="s">
        <v>222</v>
      </c>
      <c r="J486" s="253"/>
      <c r="K486" s="11">
        <v>9</v>
      </c>
    </row>
    <row r="487" spans="1:11" ht="11.25">
      <c r="A487" s="55"/>
      <c r="B487" s="56"/>
      <c r="C487" s="355"/>
      <c r="D487" s="95" t="s">
        <v>543</v>
      </c>
      <c r="E487" s="167">
        <v>92000</v>
      </c>
      <c r="F487" s="97"/>
      <c r="G487" s="167">
        <v>91999.99</v>
      </c>
      <c r="H487" s="94">
        <f t="shared" si="21"/>
        <v>99.99998913043478</v>
      </c>
      <c r="I487" s="352"/>
      <c r="J487" s="393"/>
      <c r="K487" s="11"/>
    </row>
    <row r="488" spans="1:11" ht="11.25">
      <c r="A488" s="55"/>
      <c r="B488" s="56"/>
      <c r="C488" s="366"/>
      <c r="D488" s="95" t="s">
        <v>544</v>
      </c>
      <c r="E488" s="167">
        <v>20460</v>
      </c>
      <c r="F488" s="97"/>
      <c r="G488" s="167">
        <v>20460</v>
      </c>
      <c r="H488" s="94">
        <f t="shared" si="21"/>
        <v>100</v>
      </c>
      <c r="I488" s="353"/>
      <c r="J488" s="394"/>
      <c r="K488" s="11"/>
    </row>
    <row r="489" spans="1:11" ht="11.25">
      <c r="A489" s="55"/>
      <c r="B489" s="56"/>
      <c r="C489" s="24" t="s">
        <v>90</v>
      </c>
      <c r="D489" s="98" t="s">
        <v>516</v>
      </c>
      <c r="E489" s="167">
        <f>SUM(E490:E492)</f>
        <v>6720</v>
      </c>
      <c r="F489" s="97"/>
      <c r="G489" s="167">
        <f>SUM(G490:G492)</f>
        <v>4680</v>
      </c>
      <c r="H489" s="94">
        <f t="shared" si="21"/>
        <v>69.64285714285714</v>
      </c>
      <c r="I489" s="17" t="s">
        <v>222</v>
      </c>
      <c r="J489" s="253"/>
      <c r="K489" s="11">
        <v>9</v>
      </c>
    </row>
    <row r="490" spans="1:11" ht="11.25">
      <c r="A490" s="55"/>
      <c r="B490" s="56"/>
      <c r="C490" s="355"/>
      <c r="D490" s="95" t="s">
        <v>543</v>
      </c>
      <c r="E490" s="167">
        <v>850</v>
      </c>
      <c r="F490" s="97"/>
      <c r="G490" s="167">
        <v>850</v>
      </c>
      <c r="H490" s="94">
        <f t="shared" si="21"/>
        <v>100</v>
      </c>
      <c r="I490" s="352"/>
      <c r="J490" s="253"/>
      <c r="K490" s="11"/>
    </row>
    <row r="491" spans="1:11" ht="11.25">
      <c r="A491" s="55"/>
      <c r="B491" s="56"/>
      <c r="C491" s="366"/>
      <c r="D491" s="95" t="s">
        <v>544</v>
      </c>
      <c r="E491" s="167">
        <v>1870</v>
      </c>
      <c r="F491" s="97"/>
      <c r="G491" s="167">
        <v>1870</v>
      </c>
      <c r="H491" s="94">
        <f t="shared" si="21"/>
        <v>100</v>
      </c>
      <c r="I491" s="353"/>
      <c r="J491" s="253"/>
      <c r="K491" s="11"/>
    </row>
    <row r="492" spans="1:11" ht="11.25">
      <c r="A492" s="55"/>
      <c r="B492" s="56"/>
      <c r="C492" s="356"/>
      <c r="D492" s="95" t="s">
        <v>545</v>
      </c>
      <c r="E492" s="167">
        <v>4000</v>
      </c>
      <c r="F492" s="97"/>
      <c r="G492" s="167">
        <v>1960</v>
      </c>
      <c r="H492" s="94">
        <f t="shared" si="21"/>
        <v>49</v>
      </c>
      <c r="I492" s="354"/>
      <c r="J492" s="253"/>
      <c r="K492" s="11"/>
    </row>
    <row r="493" spans="1:11" ht="11.25">
      <c r="A493" s="55"/>
      <c r="B493" s="56"/>
      <c r="C493" s="82" t="s">
        <v>86</v>
      </c>
      <c r="D493" s="100" t="s">
        <v>484</v>
      </c>
      <c r="E493" s="167">
        <f>SUM(E494:E496)</f>
        <v>113216</v>
      </c>
      <c r="F493" s="97"/>
      <c r="G493" s="167">
        <f>SUM(G494:G496)</f>
        <v>111785.73000000001</v>
      </c>
      <c r="H493" s="94">
        <f t="shared" si="21"/>
        <v>98.7366891605427</v>
      </c>
      <c r="I493" s="17" t="s">
        <v>222</v>
      </c>
      <c r="J493" s="253"/>
      <c r="K493" s="11">
        <v>9</v>
      </c>
    </row>
    <row r="494" spans="1:11" ht="11.25">
      <c r="A494" s="55"/>
      <c r="B494" s="56"/>
      <c r="C494" s="355"/>
      <c r="D494" s="95" t="s">
        <v>543</v>
      </c>
      <c r="E494" s="167">
        <v>39080</v>
      </c>
      <c r="F494" s="97"/>
      <c r="G494" s="167">
        <v>39079.32</v>
      </c>
      <c r="H494" s="94">
        <f t="shared" si="21"/>
        <v>99.99825997952917</v>
      </c>
      <c r="I494" s="352"/>
      <c r="J494" s="253"/>
      <c r="K494" s="11"/>
    </row>
    <row r="495" spans="1:11" ht="11.25">
      <c r="A495" s="55"/>
      <c r="B495" s="56"/>
      <c r="C495" s="366"/>
      <c r="D495" s="95" t="s">
        <v>544</v>
      </c>
      <c r="E495" s="167">
        <v>44933</v>
      </c>
      <c r="F495" s="97"/>
      <c r="G495" s="167">
        <v>44924.97</v>
      </c>
      <c r="H495" s="94">
        <f t="shared" si="21"/>
        <v>99.98212894754413</v>
      </c>
      <c r="I495" s="353"/>
      <c r="J495" s="253"/>
      <c r="K495" s="11"/>
    </row>
    <row r="496" spans="1:11" ht="11.25">
      <c r="A496" s="55"/>
      <c r="B496" s="56"/>
      <c r="C496" s="356"/>
      <c r="D496" s="95" t="s">
        <v>545</v>
      </c>
      <c r="E496" s="167">
        <v>29203</v>
      </c>
      <c r="F496" s="97"/>
      <c r="G496" s="167">
        <v>27781.44</v>
      </c>
      <c r="H496" s="94">
        <f t="shared" si="21"/>
        <v>95.13214395781256</v>
      </c>
      <c r="I496" s="354"/>
      <c r="J496" s="253"/>
      <c r="K496" s="11"/>
    </row>
    <row r="497" spans="1:11" ht="11.25">
      <c r="A497" s="55"/>
      <c r="B497" s="56"/>
      <c r="C497" s="82" t="s">
        <v>159</v>
      </c>
      <c r="D497" s="100" t="s">
        <v>484</v>
      </c>
      <c r="E497" s="167">
        <f>E498</f>
        <v>68757</v>
      </c>
      <c r="F497" s="97"/>
      <c r="G497" s="167">
        <f>G498</f>
        <v>68285.89</v>
      </c>
      <c r="H497" s="94">
        <f t="shared" si="21"/>
        <v>99.31481885480751</v>
      </c>
      <c r="I497" s="17" t="s">
        <v>222</v>
      </c>
      <c r="J497" s="253"/>
      <c r="K497" s="11">
        <v>12</v>
      </c>
    </row>
    <row r="498" spans="1:11" ht="11.25">
      <c r="A498" s="55"/>
      <c r="B498" s="56"/>
      <c r="C498" s="82"/>
      <c r="D498" s="91" t="s">
        <v>289</v>
      </c>
      <c r="E498" s="167">
        <v>68757</v>
      </c>
      <c r="F498" s="97"/>
      <c r="G498" s="167">
        <v>68285.89</v>
      </c>
      <c r="H498" s="94">
        <f t="shared" si="21"/>
        <v>99.31481885480751</v>
      </c>
      <c r="I498" s="21"/>
      <c r="J498" s="253"/>
      <c r="K498" s="11"/>
    </row>
    <row r="499" spans="1:11" ht="11.25">
      <c r="A499" s="55"/>
      <c r="B499" s="56"/>
      <c r="C499" s="82" t="s">
        <v>78</v>
      </c>
      <c r="D499" s="100" t="s">
        <v>484</v>
      </c>
      <c r="E499" s="167">
        <f>SUM(E500:E500)</f>
        <v>12133</v>
      </c>
      <c r="F499" s="97"/>
      <c r="G499" s="167">
        <f>SUM(G500:G500)</f>
        <v>12050.43</v>
      </c>
      <c r="H499" s="94">
        <f t="shared" si="21"/>
        <v>99.31945932580565</v>
      </c>
      <c r="I499" s="17" t="s">
        <v>222</v>
      </c>
      <c r="J499" s="253"/>
      <c r="K499" s="11">
        <v>12</v>
      </c>
    </row>
    <row r="500" spans="1:11" ht="11.25">
      <c r="A500" s="55"/>
      <c r="B500" s="56"/>
      <c r="C500" s="282"/>
      <c r="D500" s="91" t="s">
        <v>290</v>
      </c>
      <c r="E500" s="167">
        <v>12133</v>
      </c>
      <c r="F500" s="97"/>
      <c r="G500" s="167">
        <v>12050.43</v>
      </c>
      <c r="H500" s="94">
        <f t="shared" si="21"/>
        <v>99.31945932580565</v>
      </c>
      <c r="I500" s="302"/>
      <c r="J500" s="253"/>
      <c r="K500" s="11"/>
    </row>
    <row r="501" spans="1:11" ht="11.25">
      <c r="A501" s="55"/>
      <c r="B501" s="56"/>
      <c r="C501" s="24" t="s">
        <v>185</v>
      </c>
      <c r="D501" s="100" t="s">
        <v>189</v>
      </c>
      <c r="E501" s="167">
        <f>SUM(E502:E504)</f>
        <v>4852</v>
      </c>
      <c r="F501" s="97"/>
      <c r="G501" s="167">
        <f>SUM(G502:G504)</f>
        <v>4796.72</v>
      </c>
      <c r="H501" s="94">
        <f t="shared" si="21"/>
        <v>98.86067600989283</v>
      </c>
      <c r="I501" s="17" t="s">
        <v>222</v>
      </c>
      <c r="J501" s="253"/>
      <c r="K501" s="11">
        <v>9</v>
      </c>
    </row>
    <row r="502" spans="1:11" ht="11.25">
      <c r="A502" s="55"/>
      <c r="B502" s="56"/>
      <c r="C502" s="355"/>
      <c r="D502" s="95" t="s">
        <v>543</v>
      </c>
      <c r="E502" s="167">
        <v>1310</v>
      </c>
      <c r="F502" s="97"/>
      <c r="G502" s="167">
        <v>1309.81</v>
      </c>
      <c r="H502" s="94">
        <f t="shared" si="21"/>
        <v>99.9854961832061</v>
      </c>
      <c r="I502" s="352"/>
      <c r="J502" s="253"/>
      <c r="K502" s="11"/>
    </row>
    <row r="503" spans="1:11" ht="11.25">
      <c r="A503" s="55"/>
      <c r="B503" s="56"/>
      <c r="C503" s="366"/>
      <c r="D503" s="95" t="s">
        <v>544</v>
      </c>
      <c r="E503" s="167">
        <v>1942</v>
      </c>
      <c r="F503" s="97"/>
      <c r="G503" s="167">
        <v>1941.73</v>
      </c>
      <c r="H503" s="94">
        <f t="shared" si="21"/>
        <v>99.98609680741504</v>
      </c>
      <c r="I503" s="353"/>
      <c r="J503" s="253"/>
      <c r="K503" s="11"/>
    </row>
    <row r="504" spans="1:11" ht="11.25">
      <c r="A504" s="55"/>
      <c r="B504" s="56"/>
      <c r="C504" s="356"/>
      <c r="D504" s="95" t="s">
        <v>545</v>
      </c>
      <c r="E504" s="167">
        <v>1600</v>
      </c>
      <c r="F504" s="97"/>
      <c r="G504" s="167">
        <v>1545.18</v>
      </c>
      <c r="H504" s="94">
        <f aca="true" t="shared" si="22" ref="H504:H533">G504/E504*100</f>
        <v>96.57375</v>
      </c>
      <c r="I504" s="354"/>
      <c r="J504" s="253"/>
      <c r="K504" s="11"/>
    </row>
    <row r="505" spans="1:11" ht="22.5">
      <c r="A505" s="55"/>
      <c r="B505" s="56"/>
      <c r="C505" s="174" t="s">
        <v>469</v>
      </c>
      <c r="D505" s="102" t="s">
        <v>196</v>
      </c>
      <c r="E505" s="167">
        <f>E506</f>
        <v>1275</v>
      </c>
      <c r="F505" s="97"/>
      <c r="G505" s="167">
        <v>1275</v>
      </c>
      <c r="H505" s="94">
        <f t="shared" si="22"/>
        <v>100</v>
      </c>
      <c r="I505" s="17" t="s">
        <v>222</v>
      </c>
      <c r="J505" s="253"/>
      <c r="K505" s="11">
        <v>12</v>
      </c>
    </row>
    <row r="506" spans="1:11" ht="11.25">
      <c r="A506" s="55"/>
      <c r="B506" s="56"/>
      <c r="C506" s="82"/>
      <c r="D506" s="91" t="s">
        <v>289</v>
      </c>
      <c r="E506" s="167">
        <v>1275</v>
      </c>
      <c r="F506" s="97"/>
      <c r="G506" s="167">
        <v>1275</v>
      </c>
      <c r="H506" s="94">
        <f t="shared" si="22"/>
        <v>100</v>
      </c>
      <c r="I506" s="17"/>
      <c r="J506" s="253"/>
      <c r="K506" s="11"/>
    </row>
    <row r="507" spans="1:11" ht="22.5">
      <c r="A507" s="55"/>
      <c r="B507" s="56"/>
      <c r="C507" s="174" t="s">
        <v>286</v>
      </c>
      <c r="D507" s="102" t="s">
        <v>196</v>
      </c>
      <c r="E507" s="167">
        <f>SUM(E508:E508)</f>
        <v>225</v>
      </c>
      <c r="F507" s="97"/>
      <c r="G507" s="167">
        <f>SUM(G508:G508)</f>
        <v>225</v>
      </c>
      <c r="H507" s="94">
        <f t="shared" si="22"/>
        <v>100</v>
      </c>
      <c r="I507" s="17" t="s">
        <v>222</v>
      </c>
      <c r="J507" s="253"/>
      <c r="K507" s="11">
        <v>12</v>
      </c>
    </row>
    <row r="508" spans="1:11" ht="11.25">
      <c r="A508" s="55"/>
      <c r="B508" s="56"/>
      <c r="C508" s="201"/>
      <c r="D508" s="91" t="s">
        <v>290</v>
      </c>
      <c r="E508" s="167">
        <v>225</v>
      </c>
      <c r="F508" s="97"/>
      <c r="G508" s="167">
        <v>225</v>
      </c>
      <c r="H508" s="94">
        <f t="shared" si="22"/>
        <v>100</v>
      </c>
      <c r="I508" s="302"/>
      <c r="J508" s="253"/>
      <c r="K508" s="11"/>
    </row>
    <row r="509" spans="1:11" ht="22.5">
      <c r="A509" s="55"/>
      <c r="B509" s="56"/>
      <c r="C509" s="174" t="s">
        <v>186</v>
      </c>
      <c r="D509" s="101" t="s">
        <v>190</v>
      </c>
      <c r="E509" s="167">
        <f>SUM(E510:E512)</f>
        <v>9505</v>
      </c>
      <c r="F509" s="97"/>
      <c r="G509" s="167">
        <f>SUM(G510:G512)</f>
        <v>9336.96</v>
      </c>
      <c r="H509" s="94">
        <f t="shared" si="22"/>
        <v>98.2320883745397</v>
      </c>
      <c r="I509" s="17" t="s">
        <v>222</v>
      </c>
      <c r="J509" s="253"/>
      <c r="K509" s="11">
        <v>9</v>
      </c>
    </row>
    <row r="510" spans="1:11" ht="11.25">
      <c r="A510" s="55"/>
      <c r="B510" s="56"/>
      <c r="C510" s="355"/>
      <c r="D510" s="95" t="s">
        <v>543</v>
      </c>
      <c r="E510" s="167">
        <v>2073</v>
      </c>
      <c r="F510" s="97"/>
      <c r="G510" s="167">
        <v>2073</v>
      </c>
      <c r="H510" s="94">
        <f t="shared" si="22"/>
        <v>100</v>
      </c>
      <c r="I510" s="352"/>
      <c r="J510" s="253"/>
      <c r="K510" s="11"/>
    </row>
    <row r="511" spans="1:11" ht="11.25">
      <c r="A511" s="55"/>
      <c r="B511" s="56"/>
      <c r="C511" s="366"/>
      <c r="D511" s="95" t="s">
        <v>544</v>
      </c>
      <c r="E511" s="167">
        <v>5232</v>
      </c>
      <c r="F511" s="97"/>
      <c r="G511" s="167">
        <v>5231.28</v>
      </c>
      <c r="H511" s="94">
        <f t="shared" si="22"/>
        <v>99.98623853211008</v>
      </c>
      <c r="I511" s="353"/>
      <c r="J511" s="253"/>
      <c r="K511" s="11"/>
    </row>
    <row r="512" spans="1:11" ht="11.25">
      <c r="A512" s="55"/>
      <c r="B512" s="56"/>
      <c r="C512" s="356"/>
      <c r="D512" s="95" t="s">
        <v>545</v>
      </c>
      <c r="E512" s="167">
        <v>2200</v>
      </c>
      <c r="F512" s="97"/>
      <c r="G512" s="167">
        <v>2032.68</v>
      </c>
      <c r="H512" s="94">
        <f t="shared" si="22"/>
        <v>92.39454545454547</v>
      </c>
      <c r="I512" s="354"/>
      <c r="J512" s="253"/>
      <c r="K512" s="11"/>
    </row>
    <row r="513" spans="1:11" ht="11.25">
      <c r="A513" s="55"/>
      <c r="B513" s="56"/>
      <c r="C513" s="82" t="s">
        <v>164</v>
      </c>
      <c r="D513" s="98" t="s">
        <v>510</v>
      </c>
      <c r="E513" s="167">
        <f>SUM(E514:E516)</f>
        <v>7670</v>
      </c>
      <c r="F513" s="97"/>
      <c r="G513" s="167">
        <f>SUM(G514:G516)</f>
        <v>7123.03</v>
      </c>
      <c r="H513" s="94">
        <f t="shared" si="22"/>
        <v>92.86870925684485</v>
      </c>
      <c r="I513" s="21" t="s">
        <v>222</v>
      </c>
      <c r="J513" s="253"/>
      <c r="K513" s="11">
        <v>9</v>
      </c>
    </row>
    <row r="514" spans="1:11" ht="11.25">
      <c r="A514" s="55"/>
      <c r="B514" s="56"/>
      <c r="C514" s="355"/>
      <c r="D514" s="95" t="s">
        <v>543</v>
      </c>
      <c r="E514" s="167">
        <v>441</v>
      </c>
      <c r="F514" s="97"/>
      <c r="G514" s="167">
        <v>419.1</v>
      </c>
      <c r="H514" s="94">
        <f t="shared" si="22"/>
        <v>95.03401360544218</v>
      </c>
      <c r="I514" s="352"/>
      <c r="J514" s="253"/>
      <c r="K514" s="11"/>
    </row>
    <row r="515" spans="1:11" ht="11.25">
      <c r="A515" s="55"/>
      <c r="B515" s="56"/>
      <c r="C515" s="366"/>
      <c r="D515" s="95" t="s">
        <v>544</v>
      </c>
      <c r="E515" s="167">
        <v>3445</v>
      </c>
      <c r="F515" s="97"/>
      <c r="G515" s="167">
        <v>3445</v>
      </c>
      <c r="H515" s="94">
        <f t="shared" si="22"/>
        <v>100</v>
      </c>
      <c r="I515" s="353"/>
      <c r="J515" s="253"/>
      <c r="K515" s="11"/>
    </row>
    <row r="516" spans="1:11" ht="11.25">
      <c r="A516" s="55"/>
      <c r="B516" s="56"/>
      <c r="C516" s="356"/>
      <c r="D516" s="95" t="s">
        <v>545</v>
      </c>
      <c r="E516" s="167">
        <v>3784</v>
      </c>
      <c r="F516" s="97"/>
      <c r="G516" s="167">
        <v>3258.93</v>
      </c>
      <c r="H516" s="94">
        <f t="shared" si="22"/>
        <v>86.12394291754757</v>
      </c>
      <c r="I516" s="354"/>
      <c r="J516" s="253"/>
      <c r="K516" s="11"/>
    </row>
    <row r="517" spans="1:11" ht="11.25">
      <c r="A517" s="55"/>
      <c r="B517" s="56"/>
      <c r="C517" s="82" t="s">
        <v>470</v>
      </c>
      <c r="D517" s="98" t="s">
        <v>511</v>
      </c>
      <c r="E517" s="167">
        <f>E518</f>
        <v>52</v>
      </c>
      <c r="F517" s="97"/>
      <c r="G517" s="167">
        <f>G518</f>
        <v>51.82</v>
      </c>
      <c r="H517" s="94">
        <f t="shared" si="22"/>
        <v>99.65384615384616</v>
      </c>
      <c r="I517" s="21" t="s">
        <v>222</v>
      </c>
      <c r="J517" s="253"/>
      <c r="K517" s="11"/>
    </row>
    <row r="518" spans="1:11" ht="11.25">
      <c r="A518" s="55"/>
      <c r="B518" s="56"/>
      <c r="C518" s="82"/>
      <c r="D518" s="95" t="s">
        <v>543</v>
      </c>
      <c r="E518" s="167">
        <v>52</v>
      </c>
      <c r="F518" s="97"/>
      <c r="G518" s="167">
        <v>51.82</v>
      </c>
      <c r="H518" s="94">
        <f t="shared" si="22"/>
        <v>99.65384615384616</v>
      </c>
      <c r="I518" s="277"/>
      <c r="J518" s="253"/>
      <c r="K518" s="11"/>
    </row>
    <row r="519" spans="1:11" ht="11.25">
      <c r="A519" s="55"/>
      <c r="B519" s="56"/>
      <c r="C519" s="82" t="s">
        <v>187</v>
      </c>
      <c r="D519" s="91" t="s">
        <v>518</v>
      </c>
      <c r="E519" s="167">
        <f>SUM(E520:E522)</f>
        <v>369426</v>
      </c>
      <c r="F519" s="97"/>
      <c r="G519" s="167">
        <f>SUM(G520:G522)</f>
        <v>365292</v>
      </c>
      <c r="H519" s="94">
        <f t="shared" si="22"/>
        <v>98.88096668886325</v>
      </c>
      <c r="I519" s="21" t="s">
        <v>222</v>
      </c>
      <c r="J519" s="253"/>
      <c r="K519" s="11">
        <v>9</v>
      </c>
    </row>
    <row r="520" spans="1:11" ht="11.25">
      <c r="A520" s="55"/>
      <c r="B520" s="56"/>
      <c r="C520" s="355"/>
      <c r="D520" s="95" t="s">
        <v>543</v>
      </c>
      <c r="E520" s="167">
        <v>92828</v>
      </c>
      <c r="F520" s="97"/>
      <c r="G520" s="167">
        <v>88694</v>
      </c>
      <c r="H520" s="94">
        <f t="shared" si="22"/>
        <v>95.54660231826604</v>
      </c>
      <c r="I520" s="352"/>
      <c r="J520" s="253"/>
      <c r="K520" s="11"/>
    </row>
    <row r="521" spans="1:11" ht="11.25">
      <c r="A521" s="55"/>
      <c r="B521" s="56"/>
      <c r="C521" s="366"/>
      <c r="D521" s="95" t="s">
        <v>544</v>
      </c>
      <c r="E521" s="167">
        <v>157029</v>
      </c>
      <c r="F521" s="97"/>
      <c r="G521" s="167">
        <v>157029</v>
      </c>
      <c r="H521" s="94">
        <f t="shared" si="22"/>
        <v>100</v>
      </c>
      <c r="I521" s="353"/>
      <c r="J521" s="253"/>
      <c r="K521" s="11"/>
    </row>
    <row r="522" spans="1:11" ht="11.25">
      <c r="A522" s="55"/>
      <c r="B522" s="56"/>
      <c r="C522" s="356"/>
      <c r="D522" s="95" t="s">
        <v>545</v>
      </c>
      <c r="E522" s="167">
        <v>119569</v>
      </c>
      <c r="F522" s="97"/>
      <c r="G522" s="167">
        <v>119569</v>
      </c>
      <c r="H522" s="94">
        <f t="shared" si="22"/>
        <v>100</v>
      </c>
      <c r="I522" s="354"/>
      <c r="J522" s="253"/>
      <c r="K522" s="11"/>
    </row>
    <row r="523" spans="1:11" ht="11.25">
      <c r="A523" s="55"/>
      <c r="B523" s="56"/>
      <c r="C523" s="82" t="s">
        <v>136</v>
      </c>
      <c r="D523" s="95" t="s">
        <v>137</v>
      </c>
      <c r="E523" s="167">
        <v>2</v>
      </c>
      <c r="F523" s="97"/>
      <c r="G523" s="167">
        <v>1.64</v>
      </c>
      <c r="H523" s="94">
        <f t="shared" si="22"/>
        <v>82</v>
      </c>
      <c r="I523" s="21" t="s">
        <v>222</v>
      </c>
      <c r="J523" s="253"/>
      <c r="K523" s="11">
        <v>9</v>
      </c>
    </row>
    <row r="524" spans="1:11" ht="13.5" customHeight="1">
      <c r="A524" s="55"/>
      <c r="B524" s="56"/>
      <c r="C524" s="82" t="s">
        <v>188</v>
      </c>
      <c r="D524" s="102" t="s">
        <v>520</v>
      </c>
      <c r="E524" s="167">
        <f>SUM(E525:E527)</f>
        <v>4371</v>
      </c>
      <c r="F524" s="97"/>
      <c r="G524" s="167">
        <f>SUM(G525:G527)</f>
        <v>3660.1099999999997</v>
      </c>
      <c r="H524" s="94">
        <f t="shared" si="22"/>
        <v>83.73621596888583</v>
      </c>
      <c r="I524" s="21" t="s">
        <v>222</v>
      </c>
      <c r="J524" s="253"/>
      <c r="K524" s="11">
        <v>9</v>
      </c>
    </row>
    <row r="525" spans="1:11" ht="11.25">
      <c r="A525" s="55"/>
      <c r="B525" s="56"/>
      <c r="C525" s="355"/>
      <c r="D525" s="95" t="s">
        <v>543</v>
      </c>
      <c r="E525" s="167">
        <v>480</v>
      </c>
      <c r="F525" s="97"/>
      <c r="G525" s="167">
        <v>479.1</v>
      </c>
      <c r="H525" s="94">
        <f t="shared" si="22"/>
        <v>99.8125</v>
      </c>
      <c r="I525" s="352"/>
      <c r="J525" s="253"/>
      <c r="K525" s="11"/>
    </row>
    <row r="526" spans="1:11" ht="11.25">
      <c r="A526" s="55"/>
      <c r="B526" s="56"/>
      <c r="C526" s="366"/>
      <c r="D526" s="95" t="s">
        <v>544</v>
      </c>
      <c r="E526" s="167">
        <v>1891</v>
      </c>
      <c r="F526" s="97"/>
      <c r="G526" s="167">
        <v>1891</v>
      </c>
      <c r="H526" s="94">
        <f t="shared" si="22"/>
        <v>100</v>
      </c>
      <c r="I526" s="353"/>
      <c r="J526" s="253"/>
      <c r="K526" s="11"/>
    </row>
    <row r="527" spans="1:11" ht="11.25">
      <c r="A527" s="55"/>
      <c r="B527" s="56"/>
      <c r="C527" s="356"/>
      <c r="D527" s="95" t="s">
        <v>545</v>
      </c>
      <c r="E527" s="167">
        <v>2000</v>
      </c>
      <c r="F527" s="97"/>
      <c r="G527" s="167">
        <v>1290.01</v>
      </c>
      <c r="H527" s="94">
        <f t="shared" si="22"/>
        <v>64.5005</v>
      </c>
      <c r="I527" s="354"/>
      <c r="J527" s="253"/>
      <c r="K527" s="11"/>
    </row>
    <row r="528" spans="1:11" ht="11.25">
      <c r="A528" s="55"/>
      <c r="B528" s="56"/>
      <c r="C528" s="83" t="s">
        <v>58</v>
      </c>
      <c r="D528" s="99" t="s">
        <v>490</v>
      </c>
      <c r="E528" s="167">
        <f>SUM(E529:E533)</f>
        <v>578300</v>
      </c>
      <c r="F528" s="97"/>
      <c r="G528" s="167">
        <f>SUM(G529:G533)</f>
        <v>569521.98</v>
      </c>
      <c r="H528" s="94">
        <f t="shared" si="22"/>
        <v>98.48209925644129</v>
      </c>
      <c r="I528" s="21" t="s">
        <v>247</v>
      </c>
      <c r="J528" s="243"/>
      <c r="K528" s="11">
        <v>16</v>
      </c>
    </row>
    <row r="529" spans="1:11" ht="19.5" customHeight="1">
      <c r="A529" s="55"/>
      <c r="B529" s="56"/>
      <c r="C529" s="355"/>
      <c r="D529" s="103" t="s">
        <v>297</v>
      </c>
      <c r="E529" s="167">
        <v>215260</v>
      </c>
      <c r="F529" s="97"/>
      <c r="G529" s="167">
        <v>215259.03</v>
      </c>
      <c r="H529" s="94">
        <f t="shared" si="22"/>
        <v>99.99954938214253</v>
      </c>
      <c r="I529" s="352"/>
      <c r="J529" s="357" t="s">
        <v>653</v>
      </c>
      <c r="K529" s="11"/>
    </row>
    <row r="530" spans="1:11" ht="21" customHeight="1">
      <c r="A530" s="55"/>
      <c r="B530" s="56"/>
      <c r="C530" s="366"/>
      <c r="D530" s="103" t="s">
        <v>298</v>
      </c>
      <c r="E530" s="167">
        <v>212403</v>
      </c>
      <c r="F530" s="97"/>
      <c r="G530" s="167">
        <v>203626.37</v>
      </c>
      <c r="H530" s="94">
        <f t="shared" si="22"/>
        <v>95.86793501033412</v>
      </c>
      <c r="I530" s="353"/>
      <c r="J530" s="358"/>
      <c r="K530" s="11"/>
    </row>
    <row r="531" spans="1:11" ht="20.25" customHeight="1">
      <c r="A531" s="55"/>
      <c r="B531" s="56"/>
      <c r="C531" s="366"/>
      <c r="D531" s="103" t="s">
        <v>299</v>
      </c>
      <c r="E531" s="167">
        <v>147787</v>
      </c>
      <c r="F531" s="97"/>
      <c r="G531" s="167">
        <v>147786.58</v>
      </c>
      <c r="H531" s="94">
        <f t="shared" si="22"/>
        <v>99.99971580720901</v>
      </c>
      <c r="I531" s="354"/>
      <c r="J531" s="359"/>
      <c r="K531" s="11"/>
    </row>
    <row r="532" spans="1:11" ht="33.75">
      <c r="A532" s="55"/>
      <c r="B532" s="56"/>
      <c r="C532" s="279"/>
      <c r="D532" s="103" t="s">
        <v>426</v>
      </c>
      <c r="E532" s="167">
        <v>1815</v>
      </c>
      <c r="F532" s="97"/>
      <c r="G532" s="167">
        <v>1815</v>
      </c>
      <c r="H532" s="94">
        <f t="shared" si="22"/>
        <v>100</v>
      </c>
      <c r="I532" s="277"/>
      <c r="J532" s="278" t="s">
        <v>597</v>
      </c>
      <c r="K532" s="11"/>
    </row>
    <row r="533" spans="1:11" ht="33.75">
      <c r="A533" s="55"/>
      <c r="B533" s="56"/>
      <c r="C533" s="34"/>
      <c r="D533" s="103" t="s">
        <v>427</v>
      </c>
      <c r="E533" s="167">
        <v>1035</v>
      </c>
      <c r="F533" s="97"/>
      <c r="G533" s="167">
        <v>1035</v>
      </c>
      <c r="H533" s="94">
        <f t="shared" si="22"/>
        <v>100</v>
      </c>
      <c r="I533" s="277"/>
      <c r="J533" s="278" t="s">
        <v>597</v>
      </c>
      <c r="K533" s="11"/>
    </row>
    <row r="534" spans="1:11" ht="45">
      <c r="A534" s="62"/>
      <c r="B534" s="164">
        <v>80104</v>
      </c>
      <c r="C534" s="105"/>
      <c r="D534" s="117" t="s">
        <v>546</v>
      </c>
      <c r="E534" s="165">
        <f>E535+E539+E543+E547+E551+E555+E559+E563+E567+E571+E575+E578+E582+E586+E590+E594+E598+E602+E606+E608</f>
        <v>3452222</v>
      </c>
      <c r="F534" s="119"/>
      <c r="G534" s="165">
        <f>G535+G539+G543+G547+G551+G555+G559+G563+G567+G571+G575+G578+G582+G586+G590+G594+G598+G602+G606+G608</f>
        <v>3443492.48</v>
      </c>
      <c r="H534" s="120">
        <f aca="true" t="shared" si="23" ref="H534:H702">G534/E534*100</f>
        <v>99.74713329559918</v>
      </c>
      <c r="I534" s="14"/>
      <c r="J534" s="252" t="s">
        <v>390</v>
      </c>
      <c r="K534" s="11"/>
    </row>
    <row r="535" spans="1:11" ht="12.75" customHeight="1">
      <c r="A535" s="55"/>
      <c r="B535" s="56"/>
      <c r="C535" s="90">
        <v>3020</v>
      </c>
      <c r="D535" s="91" t="s">
        <v>527</v>
      </c>
      <c r="E535" s="92">
        <f>E536+E537+E538</f>
        <v>4417</v>
      </c>
      <c r="F535" s="93"/>
      <c r="G535" s="92">
        <f>G536+G537+G538</f>
        <v>4409.6</v>
      </c>
      <c r="H535" s="94">
        <f t="shared" si="23"/>
        <v>99.83246547430383</v>
      </c>
      <c r="I535" s="21" t="s">
        <v>222</v>
      </c>
      <c r="J535" s="253"/>
      <c r="K535" s="11">
        <v>11</v>
      </c>
    </row>
    <row r="536" spans="1:11" ht="11.25">
      <c r="A536" s="55"/>
      <c r="B536" s="56"/>
      <c r="C536" s="369"/>
      <c r="D536" s="95" t="s">
        <v>547</v>
      </c>
      <c r="E536" s="96">
        <v>1552</v>
      </c>
      <c r="F536" s="97"/>
      <c r="G536" s="96">
        <v>1551.69</v>
      </c>
      <c r="H536" s="94">
        <f t="shared" si="23"/>
        <v>99.98002577319588</v>
      </c>
      <c r="I536" s="352"/>
      <c r="J536" s="253"/>
      <c r="K536" s="11"/>
    </row>
    <row r="537" spans="1:11" ht="11.25">
      <c r="A537" s="55"/>
      <c r="B537" s="56"/>
      <c r="C537" s="369"/>
      <c r="D537" s="95" t="s">
        <v>548</v>
      </c>
      <c r="E537" s="96">
        <v>1476</v>
      </c>
      <c r="F537" s="97"/>
      <c r="G537" s="96">
        <v>1469.32</v>
      </c>
      <c r="H537" s="94">
        <f t="shared" si="23"/>
        <v>99.54742547425474</v>
      </c>
      <c r="I537" s="353"/>
      <c r="J537" s="253"/>
      <c r="K537" s="11"/>
    </row>
    <row r="538" spans="1:11" ht="11.25">
      <c r="A538" s="55"/>
      <c r="B538" s="56"/>
      <c r="C538" s="369"/>
      <c r="D538" s="95" t="s">
        <v>549</v>
      </c>
      <c r="E538" s="96">
        <v>1389</v>
      </c>
      <c r="F538" s="97"/>
      <c r="G538" s="96">
        <v>1388.59</v>
      </c>
      <c r="H538" s="94">
        <f t="shared" si="23"/>
        <v>99.97048236141109</v>
      </c>
      <c r="I538" s="354"/>
      <c r="J538" s="253"/>
      <c r="K538" s="11"/>
    </row>
    <row r="539" spans="1:11" ht="11.25">
      <c r="A539" s="55"/>
      <c r="B539" s="56"/>
      <c r="C539" s="82" t="s">
        <v>287</v>
      </c>
      <c r="D539" s="91" t="s">
        <v>502</v>
      </c>
      <c r="E539" s="96">
        <f>SUM(E540:E542)</f>
        <v>1871048</v>
      </c>
      <c r="F539" s="97"/>
      <c r="G539" s="96">
        <f>SUM(G540:G542)</f>
        <v>1870749.3599999999</v>
      </c>
      <c r="H539" s="94">
        <f t="shared" si="23"/>
        <v>99.98403889157305</v>
      </c>
      <c r="I539" s="21" t="s">
        <v>222</v>
      </c>
      <c r="J539" s="253"/>
      <c r="K539" s="11">
        <v>8</v>
      </c>
    </row>
    <row r="540" spans="1:11" ht="11.25">
      <c r="A540" s="55"/>
      <c r="B540" s="56"/>
      <c r="C540" s="355"/>
      <c r="D540" s="95" t="s">
        <v>547</v>
      </c>
      <c r="E540" s="96">
        <v>539608</v>
      </c>
      <c r="F540" s="97"/>
      <c r="G540" s="96">
        <v>539586.16</v>
      </c>
      <c r="H540" s="94">
        <f t="shared" si="23"/>
        <v>99.99595261745564</v>
      </c>
      <c r="I540" s="352"/>
      <c r="J540" s="253"/>
      <c r="K540" s="11"/>
    </row>
    <row r="541" spans="1:11" ht="11.25">
      <c r="A541" s="55"/>
      <c r="B541" s="56"/>
      <c r="C541" s="366"/>
      <c r="D541" s="95" t="s">
        <v>548</v>
      </c>
      <c r="E541" s="96">
        <v>673090</v>
      </c>
      <c r="F541" s="97"/>
      <c r="G541" s="96">
        <v>672813.34</v>
      </c>
      <c r="H541" s="94">
        <f t="shared" si="23"/>
        <v>99.95889702714346</v>
      </c>
      <c r="I541" s="353"/>
      <c r="J541" s="253"/>
      <c r="K541" s="11"/>
    </row>
    <row r="542" spans="1:11" ht="11.25">
      <c r="A542" s="55"/>
      <c r="B542" s="56"/>
      <c r="C542" s="356"/>
      <c r="D542" s="95" t="s">
        <v>549</v>
      </c>
      <c r="E542" s="96">
        <v>658350</v>
      </c>
      <c r="F542" s="97"/>
      <c r="G542" s="96">
        <v>658349.86</v>
      </c>
      <c r="H542" s="94">
        <f t="shared" si="23"/>
        <v>99.99997873471558</v>
      </c>
      <c r="I542" s="354"/>
      <c r="J542" s="253"/>
      <c r="K542" s="11"/>
    </row>
    <row r="543" spans="1:11" ht="11.25">
      <c r="A543" s="55"/>
      <c r="B543" s="56"/>
      <c r="C543" s="82" t="s">
        <v>288</v>
      </c>
      <c r="D543" s="91" t="s">
        <v>514</v>
      </c>
      <c r="E543" s="96">
        <f>SUM(E544:E546)</f>
        <v>139149</v>
      </c>
      <c r="F543" s="97"/>
      <c r="G543" s="96">
        <f>SUM(G544:G546)</f>
        <v>139147.57</v>
      </c>
      <c r="H543" s="94">
        <f t="shared" si="23"/>
        <v>99.99897232463044</v>
      </c>
      <c r="I543" s="21" t="s">
        <v>222</v>
      </c>
      <c r="J543" s="253"/>
      <c r="K543" s="11">
        <v>8</v>
      </c>
    </row>
    <row r="544" spans="1:11" ht="11.25">
      <c r="A544" s="55"/>
      <c r="B544" s="56"/>
      <c r="C544" s="355"/>
      <c r="D544" s="95" t="s">
        <v>547</v>
      </c>
      <c r="E544" s="96">
        <v>39472</v>
      </c>
      <c r="F544" s="97"/>
      <c r="G544" s="96">
        <v>39471.57</v>
      </c>
      <c r="H544" s="94">
        <f t="shared" si="23"/>
        <v>99.99891062018646</v>
      </c>
      <c r="I544" s="352"/>
      <c r="J544" s="253"/>
      <c r="K544" s="11"/>
    </row>
    <row r="545" spans="1:11" ht="11.25">
      <c r="A545" s="55"/>
      <c r="B545" s="56"/>
      <c r="C545" s="366"/>
      <c r="D545" s="95" t="s">
        <v>548</v>
      </c>
      <c r="E545" s="96">
        <v>50159</v>
      </c>
      <c r="F545" s="97"/>
      <c r="G545" s="96">
        <v>50158.68</v>
      </c>
      <c r="H545" s="94">
        <f t="shared" si="23"/>
        <v>99.99936202874858</v>
      </c>
      <c r="I545" s="353"/>
      <c r="J545" s="253"/>
      <c r="K545" s="11"/>
    </row>
    <row r="546" spans="1:11" ht="11.25">
      <c r="A546" s="55"/>
      <c r="B546" s="56"/>
      <c r="C546" s="356"/>
      <c r="D546" s="95" t="s">
        <v>549</v>
      </c>
      <c r="E546" s="96">
        <v>49518</v>
      </c>
      <c r="F546" s="97"/>
      <c r="G546" s="96">
        <v>49517.32</v>
      </c>
      <c r="H546" s="94">
        <f t="shared" si="23"/>
        <v>99.99862676198555</v>
      </c>
      <c r="I546" s="354"/>
      <c r="J546" s="253"/>
      <c r="K546" s="11"/>
    </row>
    <row r="547" spans="1:11" ht="11.25">
      <c r="A547" s="55"/>
      <c r="B547" s="56"/>
      <c r="C547" s="82" t="s">
        <v>181</v>
      </c>
      <c r="D547" s="91" t="s">
        <v>503</v>
      </c>
      <c r="E547" s="96">
        <f>SUM(E548:E550)</f>
        <v>298474</v>
      </c>
      <c r="F547" s="97"/>
      <c r="G547" s="96">
        <f>SUM(G548:G550)</f>
        <v>297792.85</v>
      </c>
      <c r="H547" s="94">
        <f t="shared" si="23"/>
        <v>99.77178916756567</v>
      </c>
      <c r="I547" s="21" t="s">
        <v>222</v>
      </c>
      <c r="J547" s="253"/>
      <c r="K547" s="11">
        <v>8</v>
      </c>
    </row>
    <row r="548" spans="1:11" ht="11.25">
      <c r="A548" s="55"/>
      <c r="B548" s="56"/>
      <c r="C548" s="355"/>
      <c r="D548" s="95" t="s">
        <v>547</v>
      </c>
      <c r="E548" s="96">
        <v>86149</v>
      </c>
      <c r="F548" s="97"/>
      <c r="G548" s="96">
        <v>86080.89</v>
      </c>
      <c r="H548" s="94">
        <f t="shared" si="23"/>
        <v>99.92093930283579</v>
      </c>
      <c r="I548" s="352"/>
      <c r="J548" s="253"/>
      <c r="K548" s="11"/>
    </row>
    <row r="549" spans="1:11" ht="11.25">
      <c r="A549" s="55"/>
      <c r="B549" s="56"/>
      <c r="C549" s="366"/>
      <c r="D549" s="95" t="s">
        <v>548</v>
      </c>
      <c r="E549" s="96">
        <v>107845</v>
      </c>
      <c r="F549" s="97"/>
      <c r="G549" s="96">
        <v>107537.37</v>
      </c>
      <c r="H549" s="94">
        <f t="shared" si="23"/>
        <v>99.71474801798877</v>
      </c>
      <c r="I549" s="353"/>
      <c r="J549" s="253"/>
      <c r="K549" s="11"/>
    </row>
    <row r="550" spans="1:11" ht="11.25">
      <c r="A550" s="55"/>
      <c r="B550" s="56"/>
      <c r="C550" s="356"/>
      <c r="D550" s="95" t="s">
        <v>549</v>
      </c>
      <c r="E550" s="96">
        <v>104480</v>
      </c>
      <c r="F550" s="97"/>
      <c r="G550" s="96">
        <v>104174.59</v>
      </c>
      <c r="H550" s="94">
        <f t="shared" si="23"/>
        <v>99.70768568147014</v>
      </c>
      <c r="I550" s="354"/>
      <c r="J550" s="253"/>
      <c r="K550" s="11"/>
    </row>
    <row r="551" spans="1:11" ht="11.25">
      <c r="A551" s="55"/>
      <c r="B551" s="56"/>
      <c r="C551" s="82" t="s">
        <v>182</v>
      </c>
      <c r="D551" s="91" t="s">
        <v>504</v>
      </c>
      <c r="E551" s="96">
        <f>SUM(E552:E554)</f>
        <v>41831</v>
      </c>
      <c r="F551" s="97"/>
      <c r="G551" s="96">
        <f>SUM(G552:G554)</f>
        <v>40514.72</v>
      </c>
      <c r="H551" s="94">
        <f t="shared" si="23"/>
        <v>96.85333843321938</v>
      </c>
      <c r="I551" s="21" t="s">
        <v>222</v>
      </c>
      <c r="J551" s="253"/>
      <c r="K551" s="11">
        <v>8</v>
      </c>
    </row>
    <row r="552" spans="1:11" ht="11.25">
      <c r="A552" s="55"/>
      <c r="B552" s="56"/>
      <c r="C552" s="355"/>
      <c r="D552" s="95" t="s">
        <v>547</v>
      </c>
      <c r="E552" s="96">
        <v>11914</v>
      </c>
      <c r="F552" s="97"/>
      <c r="G552" s="96">
        <v>11908.85</v>
      </c>
      <c r="H552" s="94">
        <f t="shared" si="23"/>
        <v>99.95677354373007</v>
      </c>
      <c r="I552" s="352"/>
      <c r="J552" s="253"/>
      <c r="K552" s="11"/>
    </row>
    <row r="553" spans="1:11" ht="11.25">
      <c r="A553" s="55"/>
      <c r="B553" s="56"/>
      <c r="C553" s="366"/>
      <c r="D553" s="95" t="s">
        <v>548</v>
      </c>
      <c r="E553" s="96">
        <v>15267</v>
      </c>
      <c r="F553" s="97"/>
      <c r="G553" s="96">
        <v>14580.37</v>
      </c>
      <c r="H553" s="94">
        <f t="shared" si="23"/>
        <v>95.50252177900046</v>
      </c>
      <c r="I553" s="353"/>
      <c r="J553" s="253"/>
      <c r="K553" s="11"/>
    </row>
    <row r="554" spans="1:11" ht="11.25">
      <c r="A554" s="55"/>
      <c r="B554" s="56"/>
      <c r="C554" s="356"/>
      <c r="D554" s="95" t="s">
        <v>549</v>
      </c>
      <c r="E554" s="96">
        <v>14650</v>
      </c>
      <c r="F554" s="97"/>
      <c r="G554" s="96">
        <v>14025.5</v>
      </c>
      <c r="H554" s="94">
        <f t="shared" si="23"/>
        <v>95.73720136518772</v>
      </c>
      <c r="I554" s="354"/>
      <c r="J554" s="253"/>
      <c r="K554" s="11"/>
    </row>
    <row r="555" spans="1:11" ht="11.25">
      <c r="A555" s="55"/>
      <c r="B555" s="56"/>
      <c r="C555" s="82" t="s">
        <v>146</v>
      </c>
      <c r="D555" s="98" t="s">
        <v>487</v>
      </c>
      <c r="E555" s="96">
        <f>SUM(E556:E558)</f>
        <v>152572</v>
      </c>
      <c r="F555" s="97"/>
      <c r="G555" s="96">
        <f>SUM(G556:G558)</f>
        <v>151667.84</v>
      </c>
      <c r="H555" s="94">
        <f t="shared" si="23"/>
        <v>99.4073879873109</v>
      </c>
      <c r="I555" s="21" t="s">
        <v>222</v>
      </c>
      <c r="J555" s="253"/>
      <c r="K555" s="11">
        <v>9</v>
      </c>
    </row>
    <row r="556" spans="1:11" ht="11.25">
      <c r="A556" s="55"/>
      <c r="B556" s="56"/>
      <c r="C556" s="355"/>
      <c r="D556" s="95" t="s">
        <v>547</v>
      </c>
      <c r="E556" s="96">
        <v>44620</v>
      </c>
      <c r="F556" s="97"/>
      <c r="G556" s="96">
        <v>44579.64</v>
      </c>
      <c r="H556" s="94">
        <f t="shared" si="23"/>
        <v>99.90954728821157</v>
      </c>
      <c r="I556" s="352"/>
      <c r="J556" s="253"/>
      <c r="K556" s="11"/>
    </row>
    <row r="557" spans="1:11" ht="11.25">
      <c r="A557" s="55"/>
      <c r="B557" s="56"/>
      <c r="C557" s="366"/>
      <c r="D557" s="95" t="s">
        <v>548</v>
      </c>
      <c r="E557" s="96">
        <v>45338</v>
      </c>
      <c r="F557" s="97"/>
      <c r="G557" s="96">
        <v>44476.42</v>
      </c>
      <c r="H557" s="94">
        <f t="shared" si="23"/>
        <v>98.09965150646256</v>
      </c>
      <c r="I557" s="353"/>
      <c r="J557" s="253"/>
      <c r="K557" s="11"/>
    </row>
    <row r="558" spans="1:11" ht="11.25">
      <c r="A558" s="55"/>
      <c r="B558" s="56"/>
      <c r="C558" s="356"/>
      <c r="D558" s="95" t="s">
        <v>549</v>
      </c>
      <c r="E558" s="96">
        <v>62614</v>
      </c>
      <c r="F558" s="97"/>
      <c r="G558" s="96">
        <v>62611.78</v>
      </c>
      <c r="H558" s="94">
        <f t="shared" si="23"/>
        <v>99.9964544670521</v>
      </c>
      <c r="I558" s="354"/>
      <c r="J558" s="253"/>
      <c r="K558" s="11"/>
    </row>
    <row r="559" spans="1:11" ht="11.25">
      <c r="A559" s="55"/>
      <c r="B559" s="56"/>
      <c r="C559" s="82" t="s">
        <v>292</v>
      </c>
      <c r="D559" s="99" t="s">
        <v>19</v>
      </c>
      <c r="E559" s="96">
        <f>SUM(E560:E562)</f>
        <v>308951</v>
      </c>
      <c r="F559" s="97"/>
      <c r="G559" s="96">
        <f>SUM(G560:G562)</f>
        <v>305321.92</v>
      </c>
      <c r="H559" s="94">
        <f t="shared" si="23"/>
        <v>98.82535418237843</v>
      </c>
      <c r="I559" s="21" t="s">
        <v>222</v>
      </c>
      <c r="J559" s="253"/>
      <c r="K559" s="11">
        <v>9</v>
      </c>
    </row>
    <row r="560" spans="1:11" ht="11.25">
      <c r="A560" s="55"/>
      <c r="B560" s="56"/>
      <c r="C560" s="355"/>
      <c r="D560" s="95" t="s">
        <v>547</v>
      </c>
      <c r="E560" s="96">
        <v>83000</v>
      </c>
      <c r="F560" s="97"/>
      <c r="G560" s="96">
        <v>79708.42</v>
      </c>
      <c r="H560" s="94">
        <f t="shared" si="23"/>
        <v>96.03424096385542</v>
      </c>
      <c r="I560" s="352"/>
      <c r="J560" s="253"/>
      <c r="K560" s="11"/>
    </row>
    <row r="561" spans="1:11" ht="11.25">
      <c r="A561" s="55"/>
      <c r="B561" s="56"/>
      <c r="C561" s="366"/>
      <c r="D561" s="95" t="s">
        <v>548</v>
      </c>
      <c r="E561" s="96">
        <v>115305</v>
      </c>
      <c r="F561" s="97"/>
      <c r="G561" s="96">
        <v>114969.11</v>
      </c>
      <c r="H561" s="94">
        <f t="shared" si="23"/>
        <v>99.70869433242271</v>
      </c>
      <c r="I561" s="353"/>
      <c r="J561" s="253"/>
      <c r="K561" s="11"/>
    </row>
    <row r="562" spans="1:11" ht="11.25">
      <c r="A562" s="55"/>
      <c r="B562" s="56"/>
      <c r="C562" s="356"/>
      <c r="D562" s="95" t="s">
        <v>549</v>
      </c>
      <c r="E562" s="96">
        <v>110646</v>
      </c>
      <c r="F562" s="97"/>
      <c r="G562" s="96">
        <v>110644.39</v>
      </c>
      <c r="H562" s="94">
        <f t="shared" si="23"/>
        <v>99.99854490898903</v>
      </c>
      <c r="I562" s="354"/>
      <c r="J562" s="253"/>
      <c r="K562" s="11"/>
    </row>
    <row r="563" spans="1:11" ht="11.25">
      <c r="A563" s="55"/>
      <c r="B563" s="56"/>
      <c r="C563" s="82" t="s">
        <v>293</v>
      </c>
      <c r="D563" s="99" t="s">
        <v>294</v>
      </c>
      <c r="E563" s="96">
        <f>SUM(E564:E566)</f>
        <v>688</v>
      </c>
      <c r="F563" s="97"/>
      <c r="G563" s="96">
        <f>SUM(G564:G566)</f>
        <v>586.62</v>
      </c>
      <c r="H563" s="94">
        <f t="shared" si="23"/>
        <v>85.26453488372093</v>
      </c>
      <c r="I563" s="21" t="s">
        <v>222</v>
      </c>
      <c r="J563" s="253"/>
      <c r="K563" s="11">
        <v>9</v>
      </c>
    </row>
    <row r="564" spans="1:11" ht="11.25">
      <c r="A564" s="55"/>
      <c r="B564" s="56"/>
      <c r="C564" s="355"/>
      <c r="D564" s="95" t="s">
        <v>547</v>
      </c>
      <c r="E564" s="96">
        <v>128</v>
      </c>
      <c r="F564" s="97"/>
      <c r="G564" s="96">
        <v>127.82</v>
      </c>
      <c r="H564" s="94">
        <f t="shared" si="23"/>
        <v>99.859375</v>
      </c>
      <c r="I564" s="352"/>
      <c r="J564" s="253"/>
      <c r="K564" s="11"/>
    </row>
    <row r="565" spans="1:11" ht="11.25">
      <c r="A565" s="55"/>
      <c r="B565" s="56"/>
      <c r="C565" s="366"/>
      <c r="D565" s="95" t="s">
        <v>548</v>
      </c>
      <c r="E565" s="96">
        <v>358</v>
      </c>
      <c r="F565" s="97"/>
      <c r="G565" s="96">
        <v>257.03</v>
      </c>
      <c r="H565" s="94">
        <f t="shared" si="23"/>
        <v>71.79608938547484</v>
      </c>
      <c r="I565" s="353"/>
      <c r="J565" s="253"/>
      <c r="K565" s="11"/>
    </row>
    <row r="566" spans="1:11" ht="11.25">
      <c r="A566" s="55"/>
      <c r="B566" s="56"/>
      <c r="C566" s="356"/>
      <c r="D566" s="95" t="s">
        <v>549</v>
      </c>
      <c r="E566" s="96">
        <v>202</v>
      </c>
      <c r="F566" s="97"/>
      <c r="G566" s="96">
        <v>201.77</v>
      </c>
      <c r="H566" s="94">
        <f t="shared" si="23"/>
        <v>99.88613861386139</v>
      </c>
      <c r="I566" s="354"/>
      <c r="J566" s="253"/>
      <c r="K566" s="11"/>
    </row>
    <row r="567" spans="1:11" ht="11.25">
      <c r="A567" s="55"/>
      <c r="B567" s="56"/>
      <c r="C567" s="24" t="s">
        <v>168</v>
      </c>
      <c r="D567" s="98" t="s">
        <v>24</v>
      </c>
      <c r="E567" s="96">
        <f>SUM(E568:E570)</f>
        <v>15973</v>
      </c>
      <c r="F567" s="97"/>
      <c r="G567" s="96">
        <f>SUM(G568:G570)</f>
        <v>15917.09</v>
      </c>
      <c r="H567" s="94">
        <f t="shared" si="23"/>
        <v>99.64997182745884</v>
      </c>
      <c r="I567" s="21" t="s">
        <v>222</v>
      </c>
      <c r="J567" s="253"/>
      <c r="K567" s="11">
        <v>9</v>
      </c>
    </row>
    <row r="568" spans="1:11" ht="11.25">
      <c r="A568" s="55"/>
      <c r="B568" s="56"/>
      <c r="C568" s="355"/>
      <c r="D568" s="95" t="s">
        <v>547</v>
      </c>
      <c r="E568" s="96">
        <v>3413</v>
      </c>
      <c r="F568" s="97"/>
      <c r="G568" s="96">
        <v>3361.54</v>
      </c>
      <c r="H568" s="94">
        <f t="shared" si="23"/>
        <v>98.49223556987987</v>
      </c>
      <c r="I568" s="352"/>
      <c r="J568" s="253"/>
      <c r="K568" s="11"/>
    </row>
    <row r="569" spans="1:11" ht="11.25">
      <c r="A569" s="55"/>
      <c r="B569" s="56"/>
      <c r="C569" s="366"/>
      <c r="D569" s="95" t="s">
        <v>548</v>
      </c>
      <c r="E569" s="96">
        <v>5115</v>
      </c>
      <c r="F569" s="97"/>
      <c r="G569" s="96">
        <v>5110.74</v>
      </c>
      <c r="H569" s="94">
        <f t="shared" si="23"/>
        <v>99.916715542522</v>
      </c>
      <c r="I569" s="353"/>
      <c r="J569" s="253"/>
      <c r="K569" s="11"/>
    </row>
    <row r="570" spans="1:11" ht="11.25">
      <c r="A570" s="55"/>
      <c r="B570" s="56"/>
      <c r="C570" s="356"/>
      <c r="D570" s="95" t="s">
        <v>549</v>
      </c>
      <c r="E570" s="96">
        <v>7445</v>
      </c>
      <c r="F570" s="97"/>
      <c r="G570" s="96">
        <v>7444.81</v>
      </c>
      <c r="H570" s="94">
        <f t="shared" si="23"/>
        <v>99.9974479516454</v>
      </c>
      <c r="I570" s="354"/>
      <c r="J570" s="253"/>
      <c r="K570" s="11"/>
    </row>
    <row r="571" spans="1:11" ht="11.25">
      <c r="A571" s="55"/>
      <c r="B571" s="56"/>
      <c r="C571" s="82" t="s">
        <v>126</v>
      </c>
      <c r="D571" s="98" t="s">
        <v>25</v>
      </c>
      <c r="E571" s="96">
        <f>SUM(E572:E574)</f>
        <v>136672</v>
      </c>
      <c r="F571" s="97"/>
      <c r="G571" s="96">
        <f>SUM(G572:G574)</f>
        <v>135852.91999999998</v>
      </c>
      <c r="H571" s="94">
        <f t="shared" si="23"/>
        <v>99.40069655818309</v>
      </c>
      <c r="I571" s="21" t="s">
        <v>222</v>
      </c>
      <c r="J571" s="253"/>
      <c r="K571" s="11">
        <v>9</v>
      </c>
    </row>
    <row r="572" spans="1:11" ht="11.25">
      <c r="A572" s="55"/>
      <c r="B572" s="56"/>
      <c r="C572" s="355"/>
      <c r="D572" s="95" t="s">
        <v>547</v>
      </c>
      <c r="E572" s="96">
        <v>37872</v>
      </c>
      <c r="F572" s="97"/>
      <c r="G572" s="96">
        <v>37871.1</v>
      </c>
      <c r="H572" s="94">
        <f t="shared" si="23"/>
        <v>99.99762357414448</v>
      </c>
      <c r="I572" s="360"/>
      <c r="J572" s="253"/>
      <c r="K572" s="11"/>
    </row>
    <row r="573" spans="1:11" ht="11.25">
      <c r="A573" s="55"/>
      <c r="B573" s="56"/>
      <c r="C573" s="366"/>
      <c r="D573" s="95" t="s">
        <v>548</v>
      </c>
      <c r="E573" s="96">
        <v>51150</v>
      </c>
      <c r="F573" s="97"/>
      <c r="G573" s="96">
        <v>50614.61</v>
      </c>
      <c r="H573" s="94">
        <f t="shared" si="23"/>
        <v>98.95329423264907</v>
      </c>
      <c r="I573" s="361"/>
      <c r="J573" s="253"/>
      <c r="K573" s="11"/>
    </row>
    <row r="574" spans="1:11" ht="11.25">
      <c r="A574" s="55"/>
      <c r="B574" s="56"/>
      <c r="C574" s="366"/>
      <c r="D574" s="99" t="s">
        <v>549</v>
      </c>
      <c r="E574" s="167">
        <v>47650</v>
      </c>
      <c r="F574" s="97"/>
      <c r="G574" s="167">
        <v>47367.21</v>
      </c>
      <c r="H574" s="94">
        <f t="shared" si="23"/>
        <v>99.40652675760755</v>
      </c>
      <c r="I574" s="362"/>
      <c r="J574" s="253"/>
      <c r="K574" s="11"/>
    </row>
    <row r="575" spans="1:11" ht="11.25">
      <c r="A575" s="55"/>
      <c r="B575" s="56"/>
      <c r="C575" s="24" t="s">
        <v>296</v>
      </c>
      <c r="D575" s="334" t="s">
        <v>488</v>
      </c>
      <c r="E575" s="177">
        <f>E576+E577</f>
        <v>31000</v>
      </c>
      <c r="F575" s="178"/>
      <c r="G575" s="177">
        <f>G576+G577</f>
        <v>30994.25</v>
      </c>
      <c r="H575" s="191">
        <f t="shared" si="23"/>
        <v>99.98145161290323</v>
      </c>
      <c r="I575" s="21" t="s">
        <v>222</v>
      </c>
      <c r="J575" s="253"/>
      <c r="K575" s="11"/>
    </row>
    <row r="576" spans="1:11" ht="11.25">
      <c r="A576" s="55"/>
      <c r="B576" s="56"/>
      <c r="C576" s="355"/>
      <c r="D576" s="331" t="s">
        <v>547</v>
      </c>
      <c r="E576" s="332">
        <v>6000</v>
      </c>
      <c r="F576" s="333"/>
      <c r="G576" s="332">
        <v>5994.25</v>
      </c>
      <c r="H576" s="194">
        <f t="shared" si="23"/>
        <v>99.90416666666667</v>
      </c>
      <c r="I576" s="280"/>
      <c r="J576" s="253"/>
      <c r="K576" s="11"/>
    </row>
    <row r="577" spans="1:11" ht="11.25">
      <c r="A577" s="55"/>
      <c r="B577" s="56"/>
      <c r="C577" s="356"/>
      <c r="D577" s="99" t="s">
        <v>548</v>
      </c>
      <c r="E577" s="96">
        <v>25000</v>
      </c>
      <c r="F577" s="97"/>
      <c r="G577" s="96">
        <v>25000</v>
      </c>
      <c r="H577" s="94">
        <f t="shared" si="23"/>
        <v>100</v>
      </c>
      <c r="I577" s="280"/>
      <c r="J577" s="253"/>
      <c r="K577" s="11"/>
    </row>
    <row r="578" spans="1:11" ht="11.25">
      <c r="A578" s="55"/>
      <c r="B578" s="56"/>
      <c r="C578" s="82" t="s">
        <v>90</v>
      </c>
      <c r="D578" s="98" t="s">
        <v>516</v>
      </c>
      <c r="E578" s="96">
        <f>SUM(E579:E581)</f>
        <v>4072</v>
      </c>
      <c r="F578" s="97"/>
      <c r="G578" s="96">
        <f>SUM(G579:G581)</f>
        <v>4072</v>
      </c>
      <c r="H578" s="94">
        <f t="shared" si="23"/>
        <v>100</v>
      </c>
      <c r="I578" s="21" t="s">
        <v>222</v>
      </c>
      <c r="J578" s="253"/>
      <c r="K578" s="11">
        <v>9</v>
      </c>
    </row>
    <row r="579" spans="1:11" ht="11.25">
      <c r="A579" s="55"/>
      <c r="B579" s="56"/>
      <c r="C579" s="355"/>
      <c r="D579" s="95" t="s">
        <v>547</v>
      </c>
      <c r="E579" s="96">
        <v>1200</v>
      </c>
      <c r="F579" s="97"/>
      <c r="G579" s="96">
        <v>1200</v>
      </c>
      <c r="H579" s="94">
        <f t="shared" si="23"/>
        <v>100</v>
      </c>
      <c r="I579" s="360"/>
      <c r="J579" s="253"/>
      <c r="K579" s="11"/>
    </row>
    <row r="580" spans="1:11" ht="11.25">
      <c r="A580" s="55"/>
      <c r="B580" s="56"/>
      <c r="C580" s="366"/>
      <c r="D580" s="95" t="s">
        <v>548</v>
      </c>
      <c r="E580" s="96">
        <v>1300</v>
      </c>
      <c r="F580" s="97"/>
      <c r="G580" s="96">
        <v>1300</v>
      </c>
      <c r="H580" s="94">
        <f t="shared" si="23"/>
        <v>100</v>
      </c>
      <c r="I580" s="361"/>
      <c r="J580" s="253"/>
      <c r="K580" s="11"/>
    </row>
    <row r="581" spans="1:11" ht="11.25">
      <c r="A581" s="55"/>
      <c r="B581" s="56"/>
      <c r="C581" s="356"/>
      <c r="D581" s="95" t="s">
        <v>549</v>
      </c>
      <c r="E581" s="96">
        <v>1572</v>
      </c>
      <c r="F581" s="97"/>
      <c r="G581" s="96">
        <v>1572</v>
      </c>
      <c r="H581" s="94">
        <f t="shared" si="23"/>
        <v>100</v>
      </c>
      <c r="I581" s="362"/>
      <c r="J581" s="253"/>
      <c r="K581" s="11"/>
    </row>
    <row r="582" spans="1:11" ht="11.25">
      <c r="A582" s="55"/>
      <c r="B582" s="56"/>
      <c r="C582" s="82" t="s">
        <v>86</v>
      </c>
      <c r="D582" s="100" t="s">
        <v>484</v>
      </c>
      <c r="E582" s="96">
        <f>SUM(E583:E585)</f>
        <v>123802</v>
      </c>
      <c r="F582" s="97"/>
      <c r="G582" s="96">
        <f>SUM(G583:G585)</f>
        <v>123796.70999999999</v>
      </c>
      <c r="H582" s="94">
        <f t="shared" si="23"/>
        <v>99.9957270480283</v>
      </c>
      <c r="I582" s="21" t="s">
        <v>222</v>
      </c>
      <c r="J582" s="253"/>
      <c r="K582" s="11">
        <v>9</v>
      </c>
    </row>
    <row r="583" spans="1:11" ht="11.25">
      <c r="A583" s="55"/>
      <c r="B583" s="56"/>
      <c r="C583" s="355"/>
      <c r="D583" s="95" t="s">
        <v>547</v>
      </c>
      <c r="E583" s="96">
        <v>33878</v>
      </c>
      <c r="F583" s="97"/>
      <c r="G583" s="96">
        <v>33877.22</v>
      </c>
      <c r="H583" s="94">
        <f t="shared" si="23"/>
        <v>99.9976976208749</v>
      </c>
      <c r="I583" s="352"/>
      <c r="J583" s="253"/>
      <c r="K583" s="11"/>
    </row>
    <row r="584" spans="1:11" ht="11.25">
      <c r="A584" s="55"/>
      <c r="B584" s="56"/>
      <c r="C584" s="366"/>
      <c r="D584" s="95" t="s">
        <v>548</v>
      </c>
      <c r="E584" s="96">
        <v>46495</v>
      </c>
      <c r="F584" s="97"/>
      <c r="G584" s="96">
        <v>46491.4</v>
      </c>
      <c r="H584" s="94">
        <f t="shared" si="23"/>
        <v>99.99225723196042</v>
      </c>
      <c r="I584" s="353"/>
      <c r="J584" s="253"/>
      <c r="K584" s="11"/>
    </row>
    <row r="585" spans="1:11" ht="11.25">
      <c r="A585" s="55"/>
      <c r="B585" s="56"/>
      <c r="C585" s="356"/>
      <c r="D585" s="95" t="s">
        <v>549</v>
      </c>
      <c r="E585" s="96">
        <v>43429</v>
      </c>
      <c r="F585" s="97"/>
      <c r="G585" s="96">
        <v>43428.09</v>
      </c>
      <c r="H585" s="94">
        <f t="shared" si="23"/>
        <v>99.99790462594117</v>
      </c>
      <c r="I585" s="354"/>
      <c r="J585" s="253"/>
      <c r="K585" s="11"/>
    </row>
    <row r="586" spans="1:11" ht="11.25">
      <c r="A586" s="55"/>
      <c r="B586" s="56"/>
      <c r="C586" s="82" t="s">
        <v>185</v>
      </c>
      <c r="D586" s="100" t="s">
        <v>189</v>
      </c>
      <c r="E586" s="96">
        <f>SUM(E587:E589)</f>
        <v>3788</v>
      </c>
      <c r="F586" s="97"/>
      <c r="G586" s="96">
        <f>SUM(G587:G589)</f>
        <v>3785.32</v>
      </c>
      <c r="H586" s="94">
        <f t="shared" si="23"/>
        <v>99.92925026399155</v>
      </c>
      <c r="I586" s="21" t="s">
        <v>222</v>
      </c>
      <c r="J586" s="253"/>
      <c r="K586" s="11">
        <v>9</v>
      </c>
    </row>
    <row r="587" spans="1:11" ht="11.25">
      <c r="A587" s="55"/>
      <c r="B587" s="56"/>
      <c r="C587" s="355"/>
      <c r="D587" s="95" t="s">
        <v>547</v>
      </c>
      <c r="E587" s="96">
        <v>1020</v>
      </c>
      <c r="F587" s="97"/>
      <c r="G587" s="96">
        <v>1017.75</v>
      </c>
      <c r="H587" s="94">
        <f t="shared" si="23"/>
        <v>99.77941176470588</v>
      </c>
      <c r="I587" s="352"/>
      <c r="J587" s="253"/>
      <c r="K587" s="11"/>
    </row>
    <row r="588" spans="1:11" ht="11.25">
      <c r="A588" s="55"/>
      <c r="B588" s="56"/>
      <c r="C588" s="366"/>
      <c r="D588" s="95" t="s">
        <v>548</v>
      </c>
      <c r="E588" s="96">
        <v>1319</v>
      </c>
      <c r="F588" s="97"/>
      <c r="G588" s="96">
        <v>1318.63</v>
      </c>
      <c r="H588" s="94">
        <f t="shared" si="23"/>
        <v>99.97194844579228</v>
      </c>
      <c r="I588" s="353"/>
      <c r="J588" s="253"/>
      <c r="K588" s="11"/>
    </row>
    <row r="589" spans="1:11" ht="11.25">
      <c r="A589" s="55"/>
      <c r="B589" s="56"/>
      <c r="C589" s="356"/>
      <c r="D589" s="95" t="s">
        <v>549</v>
      </c>
      <c r="E589" s="96">
        <v>1449</v>
      </c>
      <c r="F589" s="97"/>
      <c r="G589" s="96">
        <v>1448.94</v>
      </c>
      <c r="H589" s="94">
        <f t="shared" si="23"/>
        <v>99.99585921325053</v>
      </c>
      <c r="I589" s="354"/>
      <c r="J589" s="253"/>
      <c r="K589" s="11"/>
    </row>
    <row r="590" spans="1:11" ht="22.5">
      <c r="A590" s="55"/>
      <c r="B590" s="56"/>
      <c r="C590" s="174" t="s">
        <v>186</v>
      </c>
      <c r="D590" s="101" t="s">
        <v>190</v>
      </c>
      <c r="E590" s="96">
        <f>SUM(E591:E593)</f>
        <v>4425</v>
      </c>
      <c r="F590" s="97"/>
      <c r="G590" s="96">
        <f>SUM(G591:G593)</f>
        <v>4423.92</v>
      </c>
      <c r="H590" s="94">
        <f t="shared" si="23"/>
        <v>99.975593220339</v>
      </c>
      <c r="I590" s="17" t="s">
        <v>222</v>
      </c>
      <c r="J590" s="253"/>
      <c r="K590" s="11">
        <v>9</v>
      </c>
    </row>
    <row r="591" spans="1:11" ht="11.25">
      <c r="A591" s="55"/>
      <c r="B591" s="56"/>
      <c r="C591" s="355"/>
      <c r="D591" s="95" t="s">
        <v>547</v>
      </c>
      <c r="E591" s="96">
        <v>1036</v>
      </c>
      <c r="F591" s="97"/>
      <c r="G591" s="96">
        <v>1035.98</v>
      </c>
      <c r="H591" s="94">
        <f t="shared" si="23"/>
        <v>99.9980694980695</v>
      </c>
      <c r="I591" s="352"/>
      <c r="J591" s="253"/>
      <c r="K591" s="11"/>
    </row>
    <row r="592" spans="1:11" ht="11.25">
      <c r="A592" s="55"/>
      <c r="B592" s="56"/>
      <c r="C592" s="366"/>
      <c r="D592" s="95" t="s">
        <v>548</v>
      </c>
      <c r="E592" s="96">
        <v>1053</v>
      </c>
      <c r="F592" s="97"/>
      <c r="G592" s="96">
        <v>1052.47</v>
      </c>
      <c r="H592" s="94">
        <f t="shared" si="23"/>
        <v>99.94966761633428</v>
      </c>
      <c r="I592" s="353"/>
      <c r="J592" s="253"/>
      <c r="K592" s="11"/>
    </row>
    <row r="593" spans="1:11" ht="11.25">
      <c r="A593" s="55"/>
      <c r="B593" s="56"/>
      <c r="C593" s="356"/>
      <c r="D593" s="95" t="s">
        <v>549</v>
      </c>
      <c r="E593" s="96">
        <v>2336</v>
      </c>
      <c r="F593" s="97"/>
      <c r="G593" s="96">
        <v>2335.47</v>
      </c>
      <c r="H593" s="94">
        <f t="shared" si="23"/>
        <v>99.9773116438356</v>
      </c>
      <c r="I593" s="354"/>
      <c r="J593" s="253"/>
      <c r="K593" s="11"/>
    </row>
    <row r="594" spans="1:11" ht="11.25">
      <c r="A594" s="55"/>
      <c r="B594" s="56"/>
      <c r="C594" s="82" t="s">
        <v>164</v>
      </c>
      <c r="D594" s="98" t="s">
        <v>528</v>
      </c>
      <c r="E594" s="96">
        <f>SUM(E595:E597)</f>
        <v>3488</v>
      </c>
      <c r="F594" s="97"/>
      <c r="G594" s="96">
        <f>SUM(G595:G597)</f>
        <v>3487.16</v>
      </c>
      <c r="H594" s="94">
        <f t="shared" si="23"/>
        <v>99.97591743119266</v>
      </c>
      <c r="I594" s="21" t="s">
        <v>222</v>
      </c>
      <c r="J594" s="253"/>
      <c r="K594" s="11">
        <v>9</v>
      </c>
    </row>
    <row r="595" spans="1:11" ht="11.25">
      <c r="A595" s="55"/>
      <c r="B595" s="56"/>
      <c r="C595" s="355"/>
      <c r="D595" s="95" t="s">
        <v>547</v>
      </c>
      <c r="E595" s="96">
        <v>1206</v>
      </c>
      <c r="F595" s="97"/>
      <c r="G595" s="96">
        <v>1205.84</v>
      </c>
      <c r="H595" s="94">
        <f t="shared" si="23"/>
        <v>99.98673300165837</v>
      </c>
      <c r="I595" s="352"/>
      <c r="J595" s="253"/>
      <c r="K595" s="11"/>
    </row>
    <row r="596" spans="1:11" ht="11.25">
      <c r="A596" s="55"/>
      <c r="B596" s="56"/>
      <c r="C596" s="366"/>
      <c r="D596" s="95" t="s">
        <v>548</v>
      </c>
      <c r="E596" s="96">
        <v>696</v>
      </c>
      <c r="F596" s="97"/>
      <c r="G596" s="96">
        <v>695.7</v>
      </c>
      <c r="H596" s="94">
        <f t="shared" si="23"/>
        <v>99.95689655172414</v>
      </c>
      <c r="I596" s="353"/>
      <c r="J596" s="253"/>
      <c r="K596" s="11"/>
    </row>
    <row r="597" spans="1:11" ht="11.25">
      <c r="A597" s="55"/>
      <c r="B597" s="56"/>
      <c r="C597" s="356"/>
      <c r="D597" s="95" t="s">
        <v>549</v>
      </c>
      <c r="E597" s="96">
        <v>1586</v>
      </c>
      <c r="F597" s="97"/>
      <c r="G597" s="96">
        <v>1585.62</v>
      </c>
      <c r="H597" s="94">
        <f t="shared" si="23"/>
        <v>99.97604035308953</v>
      </c>
      <c r="I597" s="354"/>
      <c r="J597" s="253"/>
      <c r="K597" s="11"/>
    </row>
    <row r="598" spans="1:11" ht="11.25">
      <c r="A598" s="55"/>
      <c r="B598" s="56"/>
      <c r="C598" s="82" t="s">
        <v>187</v>
      </c>
      <c r="D598" s="91" t="s">
        <v>518</v>
      </c>
      <c r="E598" s="96">
        <f>SUM(E599:E601)</f>
        <v>124210</v>
      </c>
      <c r="F598" s="97"/>
      <c r="G598" s="96">
        <f>SUM(G599:G601)</f>
        <v>124210</v>
      </c>
      <c r="H598" s="94">
        <f t="shared" si="23"/>
        <v>100</v>
      </c>
      <c r="I598" s="21" t="s">
        <v>222</v>
      </c>
      <c r="J598" s="253"/>
      <c r="K598" s="11">
        <v>9</v>
      </c>
    </row>
    <row r="599" spans="1:11" ht="11.25">
      <c r="A599" s="55"/>
      <c r="B599" s="56"/>
      <c r="C599" s="355"/>
      <c r="D599" s="95" t="s">
        <v>547</v>
      </c>
      <c r="E599" s="96">
        <v>38430</v>
      </c>
      <c r="F599" s="97"/>
      <c r="G599" s="96">
        <v>38430</v>
      </c>
      <c r="H599" s="94">
        <f t="shared" si="23"/>
        <v>100</v>
      </c>
      <c r="I599" s="352"/>
      <c r="J599" s="253"/>
      <c r="K599" s="11"/>
    </row>
    <row r="600" spans="1:11" ht="11.25">
      <c r="A600" s="55"/>
      <c r="B600" s="56"/>
      <c r="C600" s="366"/>
      <c r="D600" s="95" t="s">
        <v>548</v>
      </c>
      <c r="E600" s="96">
        <v>43583</v>
      </c>
      <c r="F600" s="97"/>
      <c r="G600" s="96">
        <v>43583</v>
      </c>
      <c r="H600" s="94">
        <f t="shared" si="23"/>
        <v>100</v>
      </c>
      <c r="I600" s="353"/>
      <c r="J600" s="253"/>
      <c r="K600" s="11"/>
    </row>
    <row r="601" spans="1:11" ht="11.25">
      <c r="A601" s="55"/>
      <c r="B601" s="56"/>
      <c r="C601" s="356"/>
      <c r="D601" s="95" t="s">
        <v>549</v>
      </c>
      <c r="E601" s="96">
        <v>42197</v>
      </c>
      <c r="F601" s="97"/>
      <c r="G601" s="96">
        <v>42197</v>
      </c>
      <c r="H601" s="94">
        <f t="shared" si="23"/>
        <v>100</v>
      </c>
      <c r="I601" s="354"/>
      <c r="J601" s="253"/>
      <c r="K601" s="11"/>
    </row>
    <row r="602" spans="1:11" ht="11.25">
      <c r="A602" s="55"/>
      <c r="B602" s="56"/>
      <c r="C602" s="82" t="s">
        <v>188</v>
      </c>
      <c r="D602" s="102" t="s">
        <v>520</v>
      </c>
      <c r="E602" s="96">
        <f>SUM(E603:E605)</f>
        <v>2239</v>
      </c>
      <c r="F602" s="97"/>
      <c r="G602" s="96">
        <f>SUM(G603:G605)</f>
        <v>2237.7</v>
      </c>
      <c r="H602" s="94">
        <f t="shared" si="23"/>
        <v>99.94193836534167</v>
      </c>
      <c r="I602" s="21" t="s">
        <v>222</v>
      </c>
      <c r="J602" s="253"/>
      <c r="K602" s="11">
        <v>9</v>
      </c>
    </row>
    <row r="603" spans="1:11" ht="11.25">
      <c r="A603" s="55"/>
      <c r="B603" s="56"/>
      <c r="C603" s="355"/>
      <c r="D603" s="95" t="s">
        <v>547</v>
      </c>
      <c r="E603" s="96">
        <v>620</v>
      </c>
      <c r="F603" s="97"/>
      <c r="G603" s="96">
        <v>620</v>
      </c>
      <c r="H603" s="94">
        <f t="shared" si="23"/>
        <v>100</v>
      </c>
      <c r="I603" s="360"/>
      <c r="J603" s="253"/>
      <c r="K603" s="11"/>
    </row>
    <row r="604" spans="1:11" ht="11.25">
      <c r="A604" s="55"/>
      <c r="B604" s="56"/>
      <c r="C604" s="366"/>
      <c r="D604" s="95" t="s">
        <v>548</v>
      </c>
      <c r="E604" s="96">
        <v>669</v>
      </c>
      <c r="F604" s="97"/>
      <c r="G604" s="96">
        <v>668.6</v>
      </c>
      <c r="H604" s="94">
        <f t="shared" si="23"/>
        <v>99.94020926756353</v>
      </c>
      <c r="I604" s="361"/>
      <c r="J604" s="253"/>
      <c r="K604" s="11"/>
    </row>
    <row r="605" spans="1:11" ht="11.25">
      <c r="A605" s="55"/>
      <c r="B605" s="56"/>
      <c r="C605" s="356"/>
      <c r="D605" s="95" t="s">
        <v>549</v>
      </c>
      <c r="E605" s="96">
        <v>950</v>
      </c>
      <c r="F605" s="97"/>
      <c r="G605" s="96">
        <v>949.1</v>
      </c>
      <c r="H605" s="94">
        <f t="shared" si="23"/>
        <v>99.90526315789474</v>
      </c>
      <c r="I605" s="362"/>
      <c r="J605" s="253"/>
      <c r="K605" s="11"/>
    </row>
    <row r="606" spans="1:11" ht="11.25">
      <c r="A606" s="55"/>
      <c r="B606" s="56"/>
      <c r="C606" s="82" t="s">
        <v>58</v>
      </c>
      <c r="D606" s="103" t="s">
        <v>98</v>
      </c>
      <c r="E606" s="96">
        <f>E607</f>
        <v>1035</v>
      </c>
      <c r="F606" s="97"/>
      <c r="G606" s="96">
        <f>G607</f>
        <v>1035</v>
      </c>
      <c r="H606" s="94">
        <f>H607</f>
        <v>100</v>
      </c>
      <c r="I606" s="280" t="s">
        <v>247</v>
      </c>
      <c r="J606" s="253"/>
      <c r="K606" s="11"/>
    </row>
    <row r="607" spans="1:11" ht="33.75">
      <c r="A607" s="55"/>
      <c r="B607" s="56"/>
      <c r="C607" s="34"/>
      <c r="D607" s="99" t="s">
        <v>430</v>
      </c>
      <c r="E607" s="96">
        <v>1035</v>
      </c>
      <c r="F607" s="97"/>
      <c r="G607" s="96">
        <v>1035</v>
      </c>
      <c r="H607" s="94">
        <f>G607/E607*100</f>
        <v>100</v>
      </c>
      <c r="I607" s="280"/>
      <c r="J607" s="278" t="s">
        <v>597</v>
      </c>
      <c r="K607" s="11"/>
    </row>
    <row r="608" spans="1:11" ht="12" customHeight="1">
      <c r="A608" s="55"/>
      <c r="B608" s="56"/>
      <c r="C608" s="24" t="s">
        <v>51</v>
      </c>
      <c r="D608" s="103" t="s">
        <v>98</v>
      </c>
      <c r="E608" s="104">
        <f>E609</f>
        <v>184388</v>
      </c>
      <c r="F608" s="93"/>
      <c r="G608" s="104">
        <f>G609</f>
        <v>183489.93</v>
      </c>
      <c r="H608" s="94">
        <f t="shared" si="23"/>
        <v>99.51294552790854</v>
      </c>
      <c r="I608" s="21" t="s">
        <v>247</v>
      </c>
      <c r="J608" s="243"/>
      <c r="K608" s="11">
        <v>16</v>
      </c>
    </row>
    <row r="609" spans="1:11" ht="33.75">
      <c r="A609" s="55"/>
      <c r="B609" s="56"/>
      <c r="C609" s="63"/>
      <c r="D609" s="103" t="s">
        <v>134</v>
      </c>
      <c r="E609" s="104">
        <v>184388</v>
      </c>
      <c r="F609" s="93" t="s">
        <v>491</v>
      </c>
      <c r="G609" s="104">
        <v>183489.93</v>
      </c>
      <c r="H609" s="94">
        <f t="shared" si="23"/>
        <v>99.51294552790854</v>
      </c>
      <c r="I609" s="21"/>
      <c r="J609" s="263" t="s">
        <v>598</v>
      </c>
      <c r="K609" s="11"/>
    </row>
    <row r="610" spans="1:11" ht="67.5">
      <c r="A610" s="55"/>
      <c r="B610" s="164">
        <v>80110</v>
      </c>
      <c r="C610" s="105"/>
      <c r="D610" s="117" t="s">
        <v>550</v>
      </c>
      <c r="E610" s="165">
        <f>E611+E614+E617+E620+E623+E626+E627+E628+E631+E632+E633+E634+E635+E638+E639+E640+E643+E645+E647+E650+E651+E652+E654+E657+E660+E662</f>
        <v>3657153</v>
      </c>
      <c r="F610" s="119"/>
      <c r="G610" s="165">
        <f>G611+G614+G617+G620+G623+G626+G627+G628+G631+G632+G633+G634+G635+G638+G639+G640+G643+G645+G647+G650+G651+G652+G654+G657+G660+G662</f>
        <v>3649601.7399999993</v>
      </c>
      <c r="H610" s="120">
        <f t="shared" si="23"/>
        <v>99.79352080703212</v>
      </c>
      <c r="I610" s="14"/>
      <c r="J610" s="251" t="s">
        <v>392</v>
      </c>
      <c r="K610" s="11"/>
    </row>
    <row r="611" spans="1:11" ht="12.75" customHeight="1">
      <c r="A611" s="55"/>
      <c r="B611" s="56"/>
      <c r="C611" s="90">
        <v>3020</v>
      </c>
      <c r="D611" s="91" t="s">
        <v>527</v>
      </c>
      <c r="E611" s="92">
        <f>SUM(E612:E613)</f>
        <v>3064</v>
      </c>
      <c r="F611" s="93"/>
      <c r="G611" s="92">
        <f>SUM(G612:G613)</f>
        <v>1368</v>
      </c>
      <c r="H611" s="94">
        <f t="shared" si="23"/>
        <v>44.64751958224543</v>
      </c>
      <c r="I611" s="21" t="s">
        <v>222</v>
      </c>
      <c r="J611" s="255"/>
      <c r="K611" s="11">
        <v>11</v>
      </c>
    </row>
    <row r="612" spans="1:11" ht="11.25">
      <c r="A612" s="55"/>
      <c r="B612" s="56"/>
      <c r="C612" s="367"/>
      <c r="D612" s="91" t="s">
        <v>551</v>
      </c>
      <c r="E612" s="92">
        <v>1018</v>
      </c>
      <c r="F612" s="93"/>
      <c r="G612" s="92">
        <v>1018</v>
      </c>
      <c r="H612" s="94">
        <f t="shared" si="23"/>
        <v>100</v>
      </c>
      <c r="I612" s="352"/>
      <c r="J612" s="255"/>
      <c r="K612" s="11"/>
    </row>
    <row r="613" spans="1:11" ht="22.5">
      <c r="A613" s="55"/>
      <c r="B613" s="56"/>
      <c r="C613" s="368"/>
      <c r="D613" s="91" t="s">
        <v>552</v>
      </c>
      <c r="E613" s="92">
        <v>2046</v>
      </c>
      <c r="F613" s="93"/>
      <c r="G613" s="92">
        <v>350</v>
      </c>
      <c r="H613" s="94">
        <f t="shared" si="23"/>
        <v>17.10654936461388</v>
      </c>
      <c r="I613" s="354"/>
      <c r="J613" s="262" t="s">
        <v>645</v>
      </c>
      <c r="K613" s="11"/>
    </row>
    <row r="614" spans="1:11" ht="12.75" customHeight="1">
      <c r="A614" s="55"/>
      <c r="B614" s="56"/>
      <c r="C614" s="82">
        <v>3240</v>
      </c>
      <c r="D614" s="99" t="s">
        <v>93</v>
      </c>
      <c r="E614" s="92">
        <f>SUM(E615:E616)</f>
        <v>4220</v>
      </c>
      <c r="F614" s="93"/>
      <c r="G614" s="92">
        <f>SUM(G615:G616)</f>
        <v>4220</v>
      </c>
      <c r="H614" s="94">
        <f t="shared" si="23"/>
        <v>100</v>
      </c>
      <c r="I614" s="21" t="s">
        <v>222</v>
      </c>
      <c r="J614" s="255"/>
      <c r="K614" s="11">
        <v>11</v>
      </c>
    </row>
    <row r="615" spans="1:11" ht="12.75" customHeight="1">
      <c r="A615" s="55"/>
      <c r="B615" s="56"/>
      <c r="C615" s="367"/>
      <c r="D615" s="91" t="s">
        <v>551</v>
      </c>
      <c r="E615" s="92">
        <v>1020</v>
      </c>
      <c r="F615" s="93"/>
      <c r="G615" s="92">
        <v>1020</v>
      </c>
      <c r="H615" s="94">
        <f t="shared" si="23"/>
        <v>100</v>
      </c>
      <c r="I615" s="352"/>
      <c r="J615" s="255"/>
      <c r="K615" s="11"/>
    </row>
    <row r="616" spans="1:11" ht="12.75" customHeight="1">
      <c r="A616" s="55"/>
      <c r="B616" s="56"/>
      <c r="C616" s="368"/>
      <c r="D616" s="91" t="s">
        <v>552</v>
      </c>
      <c r="E616" s="92">
        <v>3200</v>
      </c>
      <c r="F616" s="93"/>
      <c r="G616" s="92">
        <v>3200</v>
      </c>
      <c r="H616" s="94">
        <f t="shared" si="23"/>
        <v>100</v>
      </c>
      <c r="I616" s="354"/>
      <c r="J616" s="255"/>
      <c r="K616" s="11"/>
    </row>
    <row r="617" spans="1:11" ht="12.75" customHeight="1">
      <c r="A617" s="55"/>
      <c r="B617" s="56"/>
      <c r="C617" s="82" t="s">
        <v>287</v>
      </c>
      <c r="D617" s="91" t="s">
        <v>502</v>
      </c>
      <c r="E617" s="92">
        <f>SUM(E618:E619)</f>
        <v>2620511</v>
      </c>
      <c r="F617" s="93"/>
      <c r="G617" s="92">
        <f>SUM(G618:G619)</f>
        <v>2620510.56</v>
      </c>
      <c r="H617" s="94">
        <f t="shared" si="23"/>
        <v>99.99998320938168</v>
      </c>
      <c r="I617" s="21" t="s">
        <v>222</v>
      </c>
      <c r="J617" s="255"/>
      <c r="K617" s="11">
        <v>8</v>
      </c>
    </row>
    <row r="618" spans="1:11" ht="12.75" customHeight="1">
      <c r="A618" s="55"/>
      <c r="B618" s="56"/>
      <c r="C618" s="367"/>
      <c r="D618" s="91" t="s">
        <v>551</v>
      </c>
      <c r="E618" s="92">
        <v>1524425</v>
      </c>
      <c r="F618" s="93"/>
      <c r="G618" s="92">
        <v>1524424.95</v>
      </c>
      <c r="H618" s="94">
        <f t="shared" si="23"/>
        <v>99.99999672007478</v>
      </c>
      <c r="I618" s="352"/>
      <c r="J618" s="255"/>
      <c r="K618" s="11"/>
    </row>
    <row r="619" spans="1:11" ht="12.75" customHeight="1">
      <c r="A619" s="55"/>
      <c r="B619" s="56"/>
      <c r="C619" s="368"/>
      <c r="D619" s="91" t="s">
        <v>552</v>
      </c>
      <c r="E619" s="92">
        <v>1096086</v>
      </c>
      <c r="F619" s="93"/>
      <c r="G619" s="92">
        <v>1096085.61</v>
      </c>
      <c r="H619" s="94">
        <f t="shared" si="23"/>
        <v>99.99996441885035</v>
      </c>
      <c r="I619" s="354"/>
      <c r="J619" s="255"/>
      <c r="K619" s="11"/>
    </row>
    <row r="620" spans="1:11" ht="12.75" customHeight="1">
      <c r="A620" s="55"/>
      <c r="B620" s="56"/>
      <c r="C620" s="82" t="s">
        <v>288</v>
      </c>
      <c r="D620" s="91" t="s">
        <v>514</v>
      </c>
      <c r="E620" s="92">
        <f>SUM(E621:E622)</f>
        <v>194236</v>
      </c>
      <c r="F620" s="93"/>
      <c r="G620" s="92">
        <f>SUM(G621:G622)</f>
        <v>194234.84</v>
      </c>
      <c r="H620" s="94">
        <f t="shared" si="23"/>
        <v>99.99940278836054</v>
      </c>
      <c r="I620" s="21" t="s">
        <v>222</v>
      </c>
      <c r="J620" s="255"/>
      <c r="K620" s="11">
        <v>8</v>
      </c>
    </row>
    <row r="621" spans="1:11" ht="12.75" customHeight="1">
      <c r="A621" s="55"/>
      <c r="B621" s="56"/>
      <c r="C621" s="367"/>
      <c r="D621" s="91" t="s">
        <v>551</v>
      </c>
      <c r="E621" s="92">
        <v>112744</v>
      </c>
      <c r="F621" s="93"/>
      <c r="G621" s="92">
        <v>112743.79</v>
      </c>
      <c r="H621" s="94">
        <f t="shared" si="23"/>
        <v>99.99981373731639</v>
      </c>
      <c r="I621" s="352"/>
      <c r="J621" s="255"/>
      <c r="K621" s="11"/>
    </row>
    <row r="622" spans="1:11" ht="12.75" customHeight="1">
      <c r="A622" s="55"/>
      <c r="B622" s="56"/>
      <c r="C622" s="368"/>
      <c r="D622" s="91" t="s">
        <v>552</v>
      </c>
      <c r="E622" s="92">
        <v>81492</v>
      </c>
      <c r="F622" s="93"/>
      <c r="G622" s="92">
        <v>81491.05</v>
      </c>
      <c r="H622" s="94">
        <f t="shared" si="23"/>
        <v>99.99883424139793</v>
      </c>
      <c r="I622" s="354"/>
      <c r="J622" s="255"/>
      <c r="K622" s="11"/>
    </row>
    <row r="623" spans="1:11" ht="12.75" customHeight="1">
      <c r="A623" s="55"/>
      <c r="B623" s="56"/>
      <c r="C623" s="82" t="s">
        <v>181</v>
      </c>
      <c r="D623" s="91" t="s">
        <v>503</v>
      </c>
      <c r="E623" s="92">
        <f>SUM(E624:E625)</f>
        <v>424724</v>
      </c>
      <c r="F623" s="93"/>
      <c r="G623" s="92">
        <f>SUM(G624:G625)</f>
        <v>424046.29000000004</v>
      </c>
      <c r="H623" s="94">
        <f t="shared" si="23"/>
        <v>99.84043520027124</v>
      </c>
      <c r="I623" s="21" t="s">
        <v>222</v>
      </c>
      <c r="J623" s="255"/>
      <c r="K623" s="11">
        <v>8</v>
      </c>
    </row>
    <row r="624" spans="1:11" ht="12.75" customHeight="1">
      <c r="A624" s="55"/>
      <c r="B624" s="56"/>
      <c r="C624" s="367"/>
      <c r="D624" s="91" t="s">
        <v>551</v>
      </c>
      <c r="E624" s="92">
        <v>250736</v>
      </c>
      <c r="F624" s="93"/>
      <c r="G624" s="92">
        <v>250735.4</v>
      </c>
      <c r="H624" s="94">
        <f t="shared" si="23"/>
        <v>99.999760704486</v>
      </c>
      <c r="I624" s="352"/>
      <c r="J624" s="255"/>
      <c r="K624" s="11"/>
    </row>
    <row r="625" spans="1:11" ht="12.75" customHeight="1">
      <c r="A625" s="55"/>
      <c r="B625" s="56"/>
      <c r="C625" s="368"/>
      <c r="D625" s="91" t="s">
        <v>552</v>
      </c>
      <c r="E625" s="92">
        <v>173988</v>
      </c>
      <c r="F625" s="93"/>
      <c r="G625" s="92">
        <v>173310.89</v>
      </c>
      <c r="H625" s="94">
        <f t="shared" si="23"/>
        <v>99.61082948249306</v>
      </c>
      <c r="I625" s="354"/>
      <c r="J625" s="255"/>
      <c r="K625" s="11"/>
    </row>
    <row r="626" spans="1:11" ht="12.75" customHeight="1">
      <c r="A626" s="55"/>
      <c r="B626" s="56"/>
      <c r="C626" s="82" t="s">
        <v>71</v>
      </c>
      <c r="D626" s="91" t="s">
        <v>503</v>
      </c>
      <c r="E626" s="92">
        <v>263</v>
      </c>
      <c r="F626" s="93"/>
      <c r="G626" s="92">
        <v>263</v>
      </c>
      <c r="H626" s="94">
        <f t="shared" si="23"/>
        <v>100</v>
      </c>
      <c r="I626" s="21" t="s">
        <v>222</v>
      </c>
      <c r="J626" s="255"/>
      <c r="K626" s="11">
        <v>12</v>
      </c>
    </row>
    <row r="627" spans="1:11" ht="12.75" customHeight="1">
      <c r="A627" s="55"/>
      <c r="B627" s="56"/>
      <c r="C627" s="166">
        <v>4119</v>
      </c>
      <c r="D627" s="91" t="s">
        <v>503</v>
      </c>
      <c r="E627" s="92">
        <v>47</v>
      </c>
      <c r="F627" s="93"/>
      <c r="G627" s="92">
        <v>46.86</v>
      </c>
      <c r="H627" s="94">
        <f t="shared" si="23"/>
        <v>99.70212765957447</v>
      </c>
      <c r="I627" s="21" t="s">
        <v>222</v>
      </c>
      <c r="J627" s="255"/>
      <c r="K627" s="11">
        <v>12</v>
      </c>
    </row>
    <row r="628" spans="1:11" ht="12.75" customHeight="1">
      <c r="A628" s="55"/>
      <c r="B628" s="56"/>
      <c r="C628" s="82" t="s">
        <v>182</v>
      </c>
      <c r="D628" s="91" t="s">
        <v>504</v>
      </c>
      <c r="E628" s="92">
        <f>SUM(E629:E630)</f>
        <v>66140</v>
      </c>
      <c r="F628" s="93"/>
      <c r="G628" s="92">
        <f>SUM(G629:G630)</f>
        <v>66034.14</v>
      </c>
      <c r="H628" s="94">
        <f t="shared" si="23"/>
        <v>99.83994557000302</v>
      </c>
      <c r="I628" s="21" t="s">
        <v>222</v>
      </c>
      <c r="J628" s="255"/>
      <c r="K628" s="11">
        <v>8</v>
      </c>
    </row>
    <row r="629" spans="1:11" ht="12.75" customHeight="1">
      <c r="A629" s="55"/>
      <c r="B629" s="56"/>
      <c r="C629" s="355"/>
      <c r="D629" s="91" t="s">
        <v>551</v>
      </c>
      <c r="E629" s="92">
        <v>38899</v>
      </c>
      <c r="F629" s="93"/>
      <c r="G629" s="92">
        <v>38898.31</v>
      </c>
      <c r="H629" s="94">
        <f t="shared" si="23"/>
        <v>99.99822617548008</v>
      </c>
      <c r="I629" s="352"/>
      <c r="J629" s="255"/>
      <c r="K629" s="11"/>
    </row>
    <row r="630" spans="1:11" ht="12.75" customHeight="1">
      <c r="A630" s="55"/>
      <c r="B630" s="56"/>
      <c r="C630" s="356"/>
      <c r="D630" s="91" t="s">
        <v>552</v>
      </c>
      <c r="E630" s="92">
        <v>27241</v>
      </c>
      <c r="F630" s="93"/>
      <c r="G630" s="92">
        <v>27135.83</v>
      </c>
      <c r="H630" s="94">
        <f t="shared" si="23"/>
        <v>99.61392753569987</v>
      </c>
      <c r="I630" s="354"/>
      <c r="J630" s="255"/>
      <c r="K630" s="11"/>
    </row>
    <row r="631" spans="1:11" ht="12.75" customHeight="1">
      <c r="A631" s="55"/>
      <c r="B631" s="56"/>
      <c r="C631" s="166">
        <v>4128</v>
      </c>
      <c r="D631" s="91" t="s">
        <v>504</v>
      </c>
      <c r="E631" s="92">
        <v>42</v>
      </c>
      <c r="F631" s="93"/>
      <c r="G631" s="92">
        <v>42</v>
      </c>
      <c r="H631" s="94">
        <f t="shared" si="23"/>
        <v>100</v>
      </c>
      <c r="I631" s="21" t="s">
        <v>222</v>
      </c>
      <c r="J631" s="255"/>
      <c r="K631" s="11">
        <v>12</v>
      </c>
    </row>
    <row r="632" spans="1:11" ht="12.75" customHeight="1">
      <c r="A632" s="55"/>
      <c r="B632" s="56"/>
      <c r="C632" s="166">
        <v>4129</v>
      </c>
      <c r="D632" s="91" t="s">
        <v>504</v>
      </c>
      <c r="E632" s="92">
        <v>8</v>
      </c>
      <c r="F632" s="93"/>
      <c r="G632" s="92">
        <v>7.98</v>
      </c>
      <c r="H632" s="94">
        <f t="shared" si="23"/>
        <v>99.75</v>
      </c>
      <c r="I632" s="21" t="s">
        <v>222</v>
      </c>
      <c r="J632" s="255"/>
      <c r="K632" s="11">
        <v>12</v>
      </c>
    </row>
    <row r="633" spans="1:11" ht="12.75" customHeight="1">
      <c r="A633" s="55"/>
      <c r="B633" s="56"/>
      <c r="C633" s="166">
        <v>4178</v>
      </c>
      <c r="D633" s="91" t="s">
        <v>486</v>
      </c>
      <c r="E633" s="92">
        <v>3448</v>
      </c>
      <c r="F633" s="93"/>
      <c r="G633" s="92">
        <v>3448</v>
      </c>
      <c r="H633" s="94">
        <f t="shared" si="23"/>
        <v>100</v>
      </c>
      <c r="I633" s="21" t="s">
        <v>222</v>
      </c>
      <c r="J633" s="255"/>
      <c r="K633" s="11">
        <v>12</v>
      </c>
    </row>
    <row r="634" spans="1:11" ht="12.75" customHeight="1">
      <c r="A634" s="55"/>
      <c r="B634" s="56"/>
      <c r="C634" s="166">
        <v>4179</v>
      </c>
      <c r="D634" s="91" t="s">
        <v>486</v>
      </c>
      <c r="E634" s="92">
        <v>605</v>
      </c>
      <c r="F634" s="93"/>
      <c r="G634" s="92">
        <v>590</v>
      </c>
      <c r="H634" s="94">
        <f t="shared" si="23"/>
        <v>97.52066115702479</v>
      </c>
      <c r="I634" s="21" t="s">
        <v>222</v>
      </c>
      <c r="J634" s="255"/>
      <c r="K634" s="11">
        <v>12</v>
      </c>
    </row>
    <row r="635" spans="1:11" ht="12.75" customHeight="1">
      <c r="A635" s="55"/>
      <c r="B635" s="56"/>
      <c r="C635" s="82" t="s">
        <v>146</v>
      </c>
      <c r="D635" s="98" t="s">
        <v>487</v>
      </c>
      <c r="E635" s="167">
        <f>SUM(E636:E637)</f>
        <v>51184</v>
      </c>
      <c r="F635" s="93"/>
      <c r="G635" s="92">
        <f>SUM(G636:G637)</f>
        <v>50809.96</v>
      </c>
      <c r="H635" s="94">
        <f t="shared" si="23"/>
        <v>99.2692247577368</v>
      </c>
      <c r="I635" s="21" t="s">
        <v>222</v>
      </c>
      <c r="J635" s="255"/>
      <c r="K635" s="11">
        <v>9</v>
      </c>
    </row>
    <row r="636" spans="1:11" ht="12.75" customHeight="1">
      <c r="A636" s="55"/>
      <c r="B636" s="56"/>
      <c r="C636" s="367"/>
      <c r="D636" s="91" t="s">
        <v>551</v>
      </c>
      <c r="E636" s="167">
        <v>15666</v>
      </c>
      <c r="F636" s="93"/>
      <c r="G636" s="92">
        <v>15665.54</v>
      </c>
      <c r="H636" s="94">
        <f t="shared" si="23"/>
        <v>99.99706370483851</v>
      </c>
      <c r="I636" s="352"/>
      <c r="J636" s="255"/>
      <c r="K636" s="11"/>
    </row>
    <row r="637" spans="1:11" ht="12.75" customHeight="1">
      <c r="A637" s="55"/>
      <c r="B637" s="56"/>
      <c r="C637" s="368"/>
      <c r="D637" s="91" t="s">
        <v>552</v>
      </c>
      <c r="E637" s="167">
        <v>35518</v>
      </c>
      <c r="F637" s="93"/>
      <c r="G637" s="92">
        <v>35144.42</v>
      </c>
      <c r="H637" s="94">
        <f t="shared" si="23"/>
        <v>98.94819528126582</v>
      </c>
      <c r="I637" s="354"/>
      <c r="J637" s="255"/>
      <c r="K637" s="11"/>
    </row>
    <row r="638" spans="1:11" ht="12.75" customHeight="1">
      <c r="A638" s="55"/>
      <c r="B638" s="56"/>
      <c r="C638" s="166">
        <v>4218</v>
      </c>
      <c r="D638" s="98" t="s">
        <v>487</v>
      </c>
      <c r="E638" s="167">
        <v>2116</v>
      </c>
      <c r="F638" s="93"/>
      <c r="G638" s="92">
        <v>2116</v>
      </c>
      <c r="H638" s="94">
        <f t="shared" si="23"/>
        <v>100</v>
      </c>
      <c r="I638" s="21" t="s">
        <v>222</v>
      </c>
      <c r="J638" s="255"/>
      <c r="K638" s="11">
        <v>12</v>
      </c>
    </row>
    <row r="639" spans="1:11" ht="12.75" customHeight="1">
      <c r="A639" s="55"/>
      <c r="B639" s="56"/>
      <c r="C639" s="166">
        <v>4219</v>
      </c>
      <c r="D639" s="98" t="s">
        <v>487</v>
      </c>
      <c r="E639" s="167">
        <v>385</v>
      </c>
      <c r="F639" s="93"/>
      <c r="G639" s="92">
        <v>231.4</v>
      </c>
      <c r="H639" s="94">
        <f t="shared" si="23"/>
        <v>60.103896103896105</v>
      </c>
      <c r="I639" s="21" t="s">
        <v>222</v>
      </c>
      <c r="J639" s="255"/>
      <c r="K639" s="11">
        <v>12</v>
      </c>
    </row>
    <row r="640" spans="1:11" ht="12.75" customHeight="1">
      <c r="A640" s="55"/>
      <c r="B640" s="56"/>
      <c r="C640" s="166">
        <v>4240</v>
      </c>
      <c r="D640" s="98" t="s">
        <v>24</v>
      </c>
      <c r="E640" s="167">
        <f>E641+E642</f>
        <v>11205</v>
      </c>
      <c r="F640" s="93"/>
      <c r="G640" s="92">
        <f>G641+G642</f>
        <v>9790.65</v>
      </c>
      <c r="H640" s="94">
        <f t="shared" si="23"/>
        <v>87.37751004016064</v>
      </c>
      <c r="I640" s="21" t="s">
        <v>222</v>
      </c>
      <c r="J640" s="255"/>
      <c r="K640" s="11">
        <v>9</v>
      </c>
    </row>
    <row r="641" spans="1:11" ht="12.75" customHeight="1">
      <c r="A641" s="55"/>
      <c r="B641" s="56"/>
      <c r="C641" s="367"/>
      <c r="D641" s="91" t="s">
        <v>551</v>
      </c>
      <c r="E641" s="92">
        <v>405</v>
      </c>
      <c r="F641" s="93"/>
      <c r="G641" s="92">
        <v>405</v>
      </c>
      <c r="H641" s="94">
        <f t="shared" si="23"/>
        <v>100</v>
      </c>
      <c r="I641" s="352"/>
      <c r="J641" s="255"/>
      <c r="K641" s="11"/>
    </row>
    <row r="642" spans="1:11" ht="12.75" customHeight="1">
      <c r="A642" s="55"/>
      <c r="B642" s="56"/>
      <c r="C642" s="368"/>
      <c r="D642" s="91" t="s">
        <v>552</v>
      </c>
      <c r="E642" s="92">
        <v>10800</v>
      </c>
      <c r="F642" s="93"/>
      <c r="G642" s="92">
        <v>9385.65</v>
      </c>
      <c r="H642" s="94">
        <f t="shared" si="23"/>
        <v>86.90416666666665</v>
      </c>
      <c r="I642" s="354"/>
      <c r="J642" s="255"/>
      <c r="K642" s="11"/>
    </row>
    <row r="643" spans="1:11" ht="12.75" customHeight="1">
      <c r="A643" s="55"/>
      <c r="B643" s="56"/>
      <c r="C643" s="166">
        <v>4270</v>
      </c>
      <c r="D643" s="98" t="s">
        <v>488</v>
      </c>
      <c r="E643" s="167">
        <f>E644</f>
        <v>43291</v>
      </c>
      <c r="F643" s="93"/>
      <c r="G643" s="92">
        <f>G644</f>
        <v>43290</v>
      </c>
      <c r="H643" s="94">
        <f t="shared" si="23"/>
        <v>99.99769005104987</v>
      </c>
      <c r="I643" s="21" t="s">
        <v>222</v>
      </c>
      <c r="J643" s="255"/>
      <c r="K643" s="11">
        <v>9</v>
      </c>
    </row>
    <row r="644" spans="1:11" ht="12.75" customHeight="1">
      <c r="A644" s="55"/>
      <c r="B644" s="56"/>
      <c r="C644" s="166"/>
      <c r="D644" s="91" t="s">
        <v>551</v>
      </c>
      <c r="E644" s="167">
        <v>43291</v>
      </c>
      <c r="F644" s="93"/>
      <c r="G644" s="92">
        <v>43290</v>
      </c>
      <c r="H644" s="94">
        <f t="shared" si="23"/>
        <v>99.99769005104987</v>
      </c>
      <c r="I644" s="21"/>
      <c r="J644" s="255"/>
      <c r="K644" s="11"/>
    </row>
    <row r="645" spans="1:11" ht="12.75" customHeight="1">
      <c r="A645" s="55"/>
      <c r="B645" s="56"/>
      <c r="C645" s="166">
        <v>4280</v>
      </c>
      <c r="D645" s="98" t="s">
        <v>516</v>
      </c>
      <c r="E645" s="167">
        <f>E646</f>
        <v>81</v>
      </c>
      <c r="F645" s="93"/>
      <c r="G645" s="92">
        <f>G646</f>
        <v>81</v>
      </c>
      <c r="H645" s="94">
        <f t="shared" si="23"/>
        <v>100</v>
      </c>
      <c r="I645" s="21" t="s">
        <v>222</v>
      </c>
      <c r="J645" s="255"/>
      <c r="K645" s="11">
        <v>9</v>
      </c>
    </row>
    <row r="646" spans="1:11" ht="12.75" customHeight="1">
      <c r="A646" s="55"/>
      <c r="B646" s="56"/>
      <c r="C646" s="166"/>
      <c r="D646" s="91" t="s">
        <v>551</v>
      </c>
      <c r="E646" s="167">
        <v>81</v>
      </c>
      <c r="F646" s="93"/>
      <c r="G646" s="92">
        <v>81</v>
      </c>
      <c r="H646" s="94">
        <f t="shared" si="23"/>
        <v>100</v>
      </c>
      <c r="I646" s="21"/>
      <c r="J646" s="255"/>
      <c r="K646" s="11"/>
    </row>
    <row r="647" spans="1:11" ht="12.75" customHeight="1">
      <c r="A647" s="55"/>
      <c r="B647" s="56"/>
      <c r="C647" s="166">
        <v>4300</v>
      </c>
      <c r="D647" s="100" t="s">
        <v>484</v>
      </c>
      <c r="E647" s="167">
        <f>SUM(E648:E649)</f>
        <v>20792</v>
      </c>
      <c r="F647" s="93"/>
      <c r="G647" s="92">
        <f>SUM(G648:G649)</f>
        <v>20790.82</v>
      </c>
      <c r="H647" s="94">
        <f t="shared" si="23"/>
        <v>99.99432474028472</v>
      </c>
      <c r="I647" s="21" t="s">
        <v>222</v>
      </c>
      <c r="J647" s="255"/>
      <c r="K647" s="11">
        <v>9</v>
      </c>
    </row>
    <row r="648" spans="1:11" ht="12.75" customHeight="1">
      <c r="A648" s="55"/>
      <c r="B648" s="56"/>
      <c r="C648" s="367"/>
      <c r="D648" s="91" t="s">
        <v>551</v>
      </c>
      <c r="E648" s="167">
        <v>9152</v>
      </c>
      <c r="F648" s="93"/>
      <c r="G648" s="92">
        <v>9151.11</v>
      </c>
      <c r="H648" s="94">
        <f t="shared" si="23"/>
        <v>99.99027534965036</v>
      </c>
      <c r="I648" s="352"/>
      <c r="J648" s="255"/>
      <c r="K648" s="11"/>
    </row>
    <row r="649" spans="1:11" ht="12.75" customHeight="1">
      <c r="A649" s="55"/>
      <c r="B649" s="56"/>
      <c r="C649" s="368"/>
      <c r="D649" s="91" t="s">
        <v>552</v>
      </c>
      <c r="E649" s="167">
        <v>11640</v>
      </c>
      <c r="F649" s="93"/>
      <c r="G649" s="92">
        <v>11639.71</v>
      </c>
      <c r="H649" s="94">
        <f t="shared" si="23"/>
        <v>99.99750859106528</v>
      </c>
      <c r="I649" s="354"/>
      <c r="J649" s="255"/>
      <c r="K649" s="11"/>
    </row>
    <row r="650" spans="1:11" ht="12.75" customHeight="1">
      <c r="A650" s="55"/>
      <c r="B650" s="56"/>
      <c r="C650" s="166">
        <v>4308</v>
      </c>
      <c r="D650" s="100" t="s">
        <v>484</v>
      </c>
      <c r="E650" s="167">
        <v>17926</v>
      </c>
      <c r="F650" s="93"/>
      <c r="G650" s="92">
        <v>17758.01</v>
      </c>
      <c r="H650" s="94">
        <f t="shared" si="23"/>
        <v>99.0628695749191</v>
      </c>
      <c r="I650" s="21" t="s">
        <v>222</v>
      </c>
      <c r="J650" s="255"/>
      <c r="K650" s="11">
        <v>12</v>
      </c>
    </row>
    <row r="651" spans="1:11" ht="12.75" customHeight="1">
      <c r="A651" s="55"/>
      <c r="B651" s="56"/>
      <c r="C651" s="166">
        <v>4309</v>
      </c>
      <c r="D651" s="100" t="s">
        <v>484</v>
      </c>
      <c r="E651" s="167">
        <v>3154</v>
      </c>
      <c r="F651" s="93"/>
      <c r="G651" s="92">
        <v>829.5</v>
      </c>
      <c r="H651" s="94">
        <f t="shared" si="23"/>
        <v>26.2999365884591</v>
      </c>
      <c r="I651" s="21" t="s">
        <v>222</v>
      </c>
      <c r="J651" s="255"/>
      <c r="K651" s="11">
        <v>12</v>
      </c>
    </row>
    <row r="652" spans="1:11" ht="22.5" customHeight="1">
      <c r="A652" s="55"/>
      <c r="B652" s="56"/>
      <c r="C652" s="166">
        <v>4370</v>
      </c>
      <c r="D652" s="101" t="s">
        <v>190</v>
      </c>
      <c r="E652" s="167">
        <f>E653</f>
        <v>1780</v>
      </c>
      <c r="F652" s="93"/>
      <c r="G652" s="92">
        <f>G653</f>
        <v>1696.83</v>
      </c>
      <c r="H652" s="94">
        <f t="shared" si="23"/>
        <v>95.32752808988764</v>
      </c>
      <c r="I652" s="21" t="s">
        <v>222</v>
      </c>
      <c r="J652" s="255"/>
      <c r="K652" s="11">
        <v>9</v>
      </c>
    </row>
    <row r="653" spans="1:11" ht="12.75" customHeight="1">
      <c r="A653" s="55"/>
      <c r="B653" s="56"/>
      <c r="C653" s="166"/>
      <c r="D653" s="91" t="s">
        <v>551</v>
      </c>
      <c r="E653" s="92">
        <v>1780</v>
      </c>
      <c r="F653" s="93"/>
      <c r="G653" s="92">
        <v>1696.83</v>
      </c>
      <c r="H653" s="94">
        <f t="shared" si="23"/>
        <v>95.32752808988764</v>
      </c>
      <c r="I653" s="21"/>
      <c r="J653" s="255"/>
      <c r="K653" s="11"/>
    </row>
    <row r="654" spans="1:11" ht="12.75" customHeight="1">
      <c r="A654" s="55"/>
      <c r="B654" s="56"/>
      <c r="C654" s="166">
        <v>4410</v>
      </c>
      <c r="D654" s="98" t="s">
        <v>528</v>
      </c>
      <c r="E654" s="167">
        <f>SUM(E655:E656)</f>
        <v>4400</v>
      </c>
      <c r="F654" s="93"/>
      <c r="G654" s="92">
        <f>SUM(G655:G656)</f>
        <v>3871.63</v>
      </c>
      <c r="H654" s="94">
        <f t="shared" si="23"/>
        <v>87.99159090909092</v>
      </c>
      <c r="I654" s="21" t="s">
        <v>222</v>
      </c>
      <c r="J654" s="255"/>
      <c r="K654" s="11">
        <v>9</v>
      </c>
    </row>
    <row r="655" spans="1:11" ht="12.75" customHeight="1">
      <c r="A655" s="55"/>
      <c r="B655" s="56"/>
      <c r="C655" s="367"/>
      <c r="D655" s="91" t="s">
        <v>551</v>
      </c>
      <c r="E655" s="92">
        <v>1000</v>
      </c>
      <c r="F655" s="93"/>
      <c r="G655" s="92">
        <v>692.4</v>
      </c>
      <c r="H655" s="94">
        <f t="shared" si="23"/>
        <v>69.24</v>
      </c>
      <c r="I655" s="352"/>
      <c r="J655" s="255"/>
      <c r="K655" s="11"/>
    </row>
    <row r="656" spans="1:11" ht="12.75" customHeight="1">
      <c r="A656" s="55"/>
      <c r="B656" s="56"/>
      <c r="C656" s="368"/>
      <c r="D656" s="91" t="s">
        <v>552</v>
      </c>
      <c r="E656" s="92">
        <v>3400</v>
      </c>
      <c r="F656" s="93"/>
      <c r="G656" s="92">
        <v>3179.23</v>
      </c>
      <c r="H656" s="94">
        <f t="shared" si="23"/>
        <v>93.50676470588235</v>
      </c>
      <c r="I656" s="354"/>
      <c r="J656" s="255"/>
      <c r="K656" s="11"/>
    </row>
    <row r="657" spans="1:11" ht="12.75" customHeight="1">
      <c r="A657" s="55"/>
      <c r="B657" s="56"/>
      <c r="C657" s="166">
        <v>4440</v>
      </c>
      <c r="D657" s="91" t="s">
        <v>518</v>
      </c>
      <c r="E657" s="167">
        <f>SUM(E658:E659)</f>
        <v>164341</v>
      </c>
      <c r="F657" s="93"/>
      <c r="G657" s="92">
        <f>SUM(G658:G659)</f>
        <v>164341</v>
      </c>
      <c r="H657" s="94">
        <f t="shared" si="23"/>
        <v>100</v>
      </c>
      <c r="I657" s="21" t="s">
        <v>222</v>
      </c>
      <c r="J657" s="255"/>
      <c r="K657" s="11">
        <v>9</v>
      </c>
    </row>
    <row r="658" spans="1:11" ht="12.75" customHeight="1">
      <c r="A658" s="55"/>
      <c r="B658" s="56"/>
      <c r="C658" s="367"/>
      <c r="D658" s="91" t="s">
        <v>551</v>
      </c>
      <c r="E658" s="92">
        <v>91434</v>
      </c>
      <c r="F658" s="93"/>
      <c r="G658" s="92">
        <v>91434</v>
      </c>
      <c r="H658" s="94">
        <f t="shared" si="23"/>
        <v>100</v>
      </c>
      <c r="I658" s="352"/>
      <c r="J658" s="255"/>
      <c r="K658" s="11"/>
    </row>
    <row r="659" spans="1:11" ht="12.75" customHeight="1">
      <c r="A659" s="55"/>
      <c r="B659" s="56"/>
      <c r="C659" s="368"/>
      <c r="D659" s="91" t="s">
        <v>552</v>
      </c>
      <c r="E659" s="92">
        <v>72907</v>
      </c>
      <c r="F659" s="93"/>
      <c r="G659" s="92">
        <v>72907</v>
      </c>
      <c r="H659" s="94">
        <f t="shared" si="23"/>
        <v>100</v>
      </c>
      <c r="I659" s="354"/>
      <c r="J659" s="255"/>
      <c r="K659" s="11"/>
    </row>
    <row r="660" spans="1:11" ht="12.75" customHeight="1">
      <c r="A660" s="55"/>
      <c r="B660" s="56"/>
      <c r="C660" s="166">
        <v>4700</v>
      </c>
      <c r="D660" s="102" t="s">
        <v>520</v>
      </c>
      <c r="E660" s="167">
        <f>SUM(E661:E661)</f>
        <v>160</v>
      </c>
      <c r="F660" s="93"/>
      <c r="G660" s="92">
        <f>SUM(G661:G661)</f>
        <v>160</v>
      </c>
      <c r="H660" s="94">
        <f t="shared" si="23"/>
        <v>100</v>
      </c>
      <c r="I660" s="21" t="s">
        <v>222</v>
      </c>
      <c r="J660" s="255"/>
      <c r="K660" s="11">
        <v>9</v>
      </c>
    </row>
    <row r="661" spans="1:11" ht="11.25">
      <c r="A661" s="55"/>
      <c r="B661" s="56"/>
      <c r="C661" s="302"/>
      <c r="D661" s="91" t="s">
        <v>551</v>
      </c>
      <c r="E661" s="104">
        <v>160</v>
      </c>
      <c r="F661" s="93"/>
      <c r="G661" s="104">
        <v>160</v>
      </c>
      <c r="H661" s="94">
        <f t="shared" si="23"/>
        <v>100</v>
      </c>
      <c r="I661" s="21"/>
      <c r="J661" s="255"/>
      <c r="K661" s="11"/>
    </row>
    <row r="662" spans="1:11" ht="22.5">
      <c r="A662" s="55"/>
      <c r="B662" s="56"/>
      <c r="C662" s="336">
        <v>6060</v>
      </c>
      <c r="D662" s="103" t="s">
        <v>98</v>
      </c>
      <c r="E662" s="131">
        <v>19030</v>
      </c>
      <c r="F662" s="93"/>
      <c r="G662" s="131">
        <v>19023.27</v>
      </c>
      <c r="H662" s="94">
        <f t="shared" si="23"/>
        <v>99.96463478717814</v>
      </c>
      <c r="I662" s="17" t="s">
        <v>247</v>
      </c>
      <c r="J662" s="262" t="s">
        <v>599</v>
      </c>
      <c r="K662" s="11"/>
    </row>
    <row r="663" spans="1:11" ht="45">
      <c r="A663" s="12"/>
      <c r="B663" s="116">
        <v>80113</v>
      </c>
      <c r="C663" s="43"/>
      <c r="D663" s="144" t="s">
        <v>553</v>
      </c>
      <c r="E663" s="129">
        <f>E664</f>
        <v>30338</v>
      </c>
      <c r="F663" s="119"/>
      <c r="G663" s="129">
        <f>G664</f>
        <v>18398.95</v>
      </c>
      <c r="H663" s="120">
        <f t="shared" si="23"/>
        <v>60.64654888258949</v>
      </c>
      <c r="I663" s="14"/>
      <c r="J663" s="252" t="s">
        <v>600</v>
      </c>
      <c r="K663" s="11"/>
    </row>
    <row r="664" spans="1:11" ht="45">
      <c r="A664" s="12"/>
      <c r="B664" s="20"/>
      <c r="C664" s="35">
        <v>4300</v>
      </c>
      <c r="D664" s="98" t="s">
        <v>484</v>
      </c>
      <c r="E664" s="145">
        <v>30338</v>
      </c>
      <c r="F664" s="93"/>
      <c r="G664" s="131">
        <v>18398.95</v>
      </c>
      <c r="H664" s="94">
        <f t="shared" si="23"/>
        <v>60.64654888258949</v>
      </c>
      <c r="I664" s="17" t="s">
        <v>222</v>
      </c>
      <c r="J664" s="254" t="s">
        <v>654</v>
      </c>
      <c r="K664" s="11">
        <v>9</v>
      </c>
    </row>
    <row r="665" spans="1:11" ht="33.75">
      <c r="A665" s="12"/>
      <c r="B665" s="116">
        <v>80120</v>
      </c>
      <c r="C665" s="43"/>
      <c r="D665" s="144" t="s">
        <v>554</v>
      </c>
      <c r="E665" s="129">
        <f>SUM(E666:E685)</f>
        <v>2569185</v>
      </c>
      <c r="F665" s="119"/>
      <c r="G665" s="129">
        <f>SUM(G666:G685)</f>
        <v>2562171.1900000004</v>
      </c>
      <c r="H665" s="120">
        <f t="shared" si="23"/>
        <v>99.72700253193135</v>
      </c>
      <c r="I665" s="14"/>
      <c r="J665" s="252" t="s">
        <v>438</v>
      </c>
      <c r="K665" s="11"/>
    </row>
    <row r="666" spans="1:11" ht="14.25" customHeight="1">
      <c r="A666" s="12"/>
      <c r="B666" s="20"/>
      <c r="C666" s="35" t="s">
        <v>237</v>
      </c>
      <c r="D666" s="91" t="s">
        <v>527</v>
      </c>
      <c r="E666" s="131">
        <v>2147</v>
      </c>
      <c r="F666" s="93"/>
      <c r="G666" s="131">
        <v>2146.41</v>
      </c>
      <c r="H666" s="94">
        <f t="shared" si="23"/>
        <v>99.97251979506288</v>
      </c>
      <c r="I666" s="21" t="s">
        <v>222</v>
      </c>
      <c r="J666" s="243"/>
      <c r="K666" s="11">
        <v>11</v>
      </c>
    </row>
    <row r="667" spans="1:11" ht="14.25" customHeight="1">
      <c r="A667" s="12"/>
      <c r="B667" s="20"/>
      <c r="C667" s="35" t="s">
        <v>92</v>
      </c>
      <c r="D667" s="99" t="s">
        <v>93</v>
      </c>
      <c r="E667" s="131">
        <v>3200</v>
      </c>
      <c r="F667" s="93"/>
      <c r="G667" s="131">
        <v>3200</v>
      </c>
      <c r="H667" s="94">
        <f t="shared" si="23"/>
        <v>100</v>
      </c>
      <c r="I667" s="21" t="s">
        <v>222</v>
      </c>
      <c r="J667" s="243"/>
      <c r="K667" s="11">
        <v>11</v>
      </c>
    </row>
    <row r="668" spans="1:11" ht="14.25" customHeight="1">
      <c r="A668" s="12"/>
      <c r="B668" s="20"/>
      <c r="C668" s="35" t="s">
        <v>287</v>
      </c>
      <c r="D668" s="91" t="s">
        <v>502</v>
      </c>
      <c r="E668" s="131">
        <v>1541390</v>
      </c>
      <c r="F668" s="93"/>
      <c r="G668" s="131">
        <v>1539596.5</v>
      </c>
      <c r="H668" s="94">
        <f t="shared" si="23"/>
        <v>99.88364398367708</v>
      </c>
      <c r="I668" s="21" t="s">
        <v>222</v>
      </c>
      <c r="J668" s="243"/>
      <c r="K668" s="11">
        <v>8</v>
      </c>
    </row>
    <row r="669" spans="1:11" ht="14.25" customHeight="1">
      <c r="A669" s="12"/>
      <c r="B669" s="20"/>
      <c r="C669" s="35" t="s">
        <v>288</v>
      </c>
      <c r="D669" s="91" t="s">
        <v>514</v>
      </c>
      <c r="E669" s="131">
        <v>115504</v>
      </c>
      <c r="F669" s="93"/>
      <c r="G669" s="131">
        <v>115503.09</v>
      </c>
      <c r="H669" s="94">
        <f t="shared" si="23"/>
        <v>99.99921214849702</v>
      </c>
      <c r="I669" s="21" t="s">
        <v>222</v>
      </c>
      <c r="J669" s="243"/>
      <c r="K669" s="11">
        <v>8</v>
      </c>
    </row>
    <row r="670" spans="1:11" ht="14.25" customHeight="1">
      <c r="A670" s="12"/>
      <c r="B670" s="20"/>
      <c r="C670" s="35" t="s">
        <v>181</v>
      </c>
      <c r="D670" s="91" t="s">
        <v>503</v>
      </c>
      <c r="E670" s="131">
        <v>244213</v>
      </c>
      <c r="F670" s="93"/>
      <c r="G670" s="131">
        <v>244212.48</v>
      </c>
      <c r="H670" s="94">
        <f t="shared" si="23"/>
        <v>99.99978707112234</v>
      </c>
      <c r="I670" s="21" t="s">
        <v>222</v>
      </c>
      <c r="J670" s="243"/>
      <c r="K670" s="11">
        <v>8</v>
      </c>
    </row>
    <row r="671" spans="1:11" ht="14.25" customHeight="1">
      <c r="A671" s="12"/>
      <c r="B671" s="20"/>
      <c r="C671" s="35" t="s">
        <v>182</v>
      </c>
      <c r="D671" s="91" t="s">
        <v>504</v>
      </c>
      <c r="E671" s="145">
        <v>37740</v>
      </c>
      <c r="F671" s="93"/>
      <c r="G671" s="131">
        <v>36520.37</v>
      </c>
      <c r="H671" s="94">
        <f t="shared" si="23"/>
        <v>96.76833598304188</v>
      </c>
      <c r="I671" s="21" t="s">
        <v>222</v>
      </c>
      <c r="J671" s="243"/>
      <c r="K671" s="11">
        <v>8</v>
      </c>
    </row>
    <row r="672" spans="1:11" ht="14.25" customHeight="1">
      <c r="A672" s="12"/>
      <c r="B672" s="20"/>
      <c r="C672" s="35" t="s">
        <v>146</v>
      </c>
      <c r="D672" s="98" t="s">
        <v>487</v>
      </c>
      <c r="E672" s="145">
        <v>64348</v>
      </c>
      <c r="F672" s="93"/>
      <c r="G672" s="131">
        <v>62929.71</v>
      </c>
      <c r="H672" s="94">
        <f t="shared" si="23"/>
        <v>97.79590663268478</v>
      </c>
      <c r="I672" s="21" t="s">
        <v>222</v>
      </c>
      <c r="J672" s="243"/>
      <c r="K672" s="11">
        <v>9</v>
      </c>
    </row>
    <row r="673" spans="1:11" ht="14.25" customHeight="1">
      <c r="A673" s="12"/>
      <c r="B673" s="20"/>
      <c r="C673" s="35" t="s">
        <v>292</v>
      </c>
      <c r="D673" s="99" t="s">
        <v>19</v>
      </c>
      <c r="E673" s="145">
        <v>93000</v>
      </c>
      <c r="F673" s="93"/>
      <c r="G673" s="131">
        <v>93000</v>
      </c>
      <c r="H673" s="94">
        <f t="shared" si="23"/>
        <v>100</v>
      </c>
      <c r="I673" s="21" t="s">
        <v>222</v>
      </c>
      <c r="J673" s="243"/>
      <c r="K673" s="11">
        <v>9</v>
      </c>
    </row>
    <row r="674" spans="1:11" ht="14.25" customHeight="1">
      <c r="A674" s="12"/>
      <c r="B674" s="20"/>
      <c r="C674" s="35" t="s">
        <v>293</v>
      </c>
      <c r="D674" s="99" t="s">
        <v>294</v>
      </c>
      <c r="E674" s="145">
        <v>1023</v>
      </c>
      <c r="F674" s="93"/>
      <c r="G674" s="131">
        <v>1011.86</v>
      </c>
      <c r="H674" s="94">
        <f t="shared" si="23"/>
        <v>98.911045943304</v>
      </c>
      <c r="I674" s="21" t="s">
        <v>222</v>
      </c>
      <c r="J674" s="243"/>
      <c r="K674" s="11">
        <v>9</v>
      </c>
    </row>
    <row r="675" spans="1:11" ht="14.25" customHeight="1">
      <c r="A675" s="12"/>
      <c r="B675" s="20"/>
      <c r="C675" s="35" t="s">
        <v>168</v>
      </c>
      <c r="D675" s="98" t="s">
        <v>24</v>
      </c>
      <c r="E675" s="145">
        <v>21765</v>
      </c>
      <c r="F675" s="93"/>
      <c r="G675" s="131">
        <v>21764.72</v>
      </c>
      <c r="H675" s="94">
        <f t="shared" si="23"/>
        <v>99.99871353089823</v>
      </c>
      <c r="I675" s="21" t="s">
        <v>222</v>
      </c>
      <c r="J675" s="243"/>
      <c r="K675" s="11">
        <v>9</v>
      </c>
    </row>
    <row r="676" spans="1:11" ht="14.25" customHeight="1">
      <c r="A676" s="12"/>
      <c r="B676" s="20"/>
      <c r="C676" s="35" t="s">
        <v>126</v>
      </c>
      <c r="D676" s="98" t="s">
        <v>25</v>
      </c>
      <c r="E676" s="145">
        <v>147457</v>
      </c>
      <c r="F676" s="93"/>
      <c r="G676" s="131">
        <v>146767.47</v>
      </c>
      <c r="H676" s="94">
        <f t="shared" si="23"/>
        <v>99.53238571244498</v>
      </c>
      <c r="I676" s="21" t="s">
        <v>222</v>
      </c>
      <c r="J676" s="243"/>
      <c r="K676" s="11">
        <v>9</v>
      </c>
    </row>
    <row r="677" spans="1:11" ht="14.25" customHeight="1">
      <c r="A677" s="12"/>
      <c r="B677" s="20"/>
      <c r="C677" s="35" t="s">
        <v>90</v>
      </c>
      <c r="D677" s="98" t="s">
        <v>516</v>
      </c>
      <c r="E677" s="145">
        <v>2817</v>
      </c>
      <c r="F677" s="93"/>
      <c r="G677" s="131">
        <v>2769</v>
      </c>
      <c r="H677" s="94">
        <f t="shared" si="23"/>
        <v>98.29605963791266</v>
      </c>
      <c r="I677" s="21" t="s">
        <v>222</v>
      </c>
      <c r="J677" s="243"/>
      <c r="K677" s="11">
        <v>9</v>
      </c>
    </row>
    <row r="678" spans="1:11" ht="14.25" customHeight="1">
      <c r="A678" s="12"/>
      <c r="B678" s="20"/>
      <c r="C678" s="35" t="s">
        <v>86</v>
      </c>
      <c r="D678" s="100" t="s">
        <v>484</v>
      </c>
      <c r="E678" s="145">
        <v>37795</v>
      </c>
      <c r="F678" s="93"/>
      <c r="G678" s="131">
        <v>36699.41</v>
      </c>
      <c r="H678" s="94">
        <f t="shared" si="23"/>
        <v>97.10123032147109</v>
      </c>
      <c r="I678" s="21" t="s">
        <v>222</v>
      </c>
      <c r="J678" s="243"/>
      <c r="K678" s="11">
        <v>9</v>
      </c>
    </row>
    <row r="679" spans="1:11" ht="14.25" customHeight="1">
      <c r="A679" s="12"/>
      <c r="B679" s="20"/>
      <c r="C679" s="35" t="s">
        <v>185</v>
      </c>
      <c r="D679" s="100" t="s">
        <v>189</v>
      </c>
      <c r="E679" s="145">
        <v>3000</v>
      </c>
      <c r="F679" s="93"/>
      <c r="G679" s="131">
        <v>2759.97</v>
      </c>
      <c r="H679" s="94">
        <f t="shared" si="23"/>
        <v>91.999</v>
      </c>
      <c r="I679" s="21" t="s">
        <v>222</v>
      </c>
      <c r="J679" s="243"/>
      <c r="K679" s="11">
        <v>9</v>
      </c>
    </row>
    <row r="680" spans="1:11" ht="22.5">
      <c r="A680" s="12"/>
      <c r="B680" s="20"/>
      <c r="C680" s="35" t="s">
        <v>186</v>
      </c>
      <c r="D680" s="101" t="s">
        <v>190</v>
      </c>
      <c r="E680" s="145">
        <v>1395</v>
      </c>
      <c r="F680" s="93"/>
      <c r="G680" s="131">
        <v>1366.79</v>
      </c>
      <c r="H680" s="94">
        <f t="shared" si="23"/>
        <v>97.97777777777777</v>
      </c>
      <c r="I680" s="21" t="s">
        <v>222</v>
      </c>
      <c r="J680" s="243"/>
      <c r="K680" s="11">
        <v>9</v>
      </c>
    </row>
    <row r="681" spans="1:11" ht="14.25" customHeight="1">
      <c r="A681" s="12"/>
      <c r="B681" s="20"/>
      <c r="C681" s="35" t="s">
        <v>164</v>
      </c>
      <c r="D681" s="98" t="s">
        <v>528</v>
      </c>
      <c r="E681" s="145">
        <v>2650</v>
      </c>
      <c r="F681" s="93"/>
      <c r="G681" s="131">
        <v>2220.84</v>
      </c>
      <c r="H681" s="94">
        <f t="shared" si="23"/>
        <v>83.80528301886793</v>
      </c>
      <c r="I681" s="21" t="s">
        <v>222</v>
      </c>
      <c r="J681" s="243"/>
      <c r="K681" s="11">
        <v>9</v>
      </c>
    </row>
    <row r="682" spans="1:11" ht="14.25" customHeight="1">
      <c r="A682" s="12"/>
      <c r="B682" s="20"/>
      <c r="C682" s="35" t="s">
        <v>187</v>
      </c>
      <c r="D682" s="91" t="s">
        <v>518</v>
      </c>
      <c r="E682" s="145">
        <v>114035</v>
      </c>
      <c r="F682" s="93"/>
      <c r="G682" s="131">
        <v>114035</v>
      </c>
      <c r="H682" s="94">
        <f t="shared" si="23"/>
        <v>100</v>
      </c>
      <c r="I682" s="21" t="s">
        <v>222</v>
      </c>
      <c r="J682" s="243"/>
      <c r="K682" s="11">
        <v>9</v>
      </c>
    </row>
    <row r="683" spans="1:11" ht="14.25" customHeight="1">
      <c r="A683" s="12"/>
      <c r="B683" s="20"/>
      <c r="C683" s="35" t="s">
        <v>366</v>
      </c>
      <c r="D683" s="101" t="s">
        <v>367</v>
      </c>
      <c r="E683" s="145">
        <v>80</v>
      </c>
      <c r="F683" s="93"/>
      <c r="G683" s="131">
        <v>80</v>
      </c>
      <c r="H683" s="94">
        <f t="shared" si="23"/>
        <v>100</v>
      </c>
      <c r="I683" s="21" t="s">
        <v>222</v>
      </c>
      <c r="J683" s="243"/>
      <c r="K683" s="11">
        <v>9</v>
      </c>
    </row>
    <row r="684" spans="1:11" ht="14.25" customHeight="1">
      <c r="A684" s="12"/>
      <c r="B684" s="20"/>
      <c r="C684" s="35" t="s">
        <v>188</v>
      </c>
      <c r="D684" s="102" t="s">
        <v>520</v>
      </c>
      <c r="E684" s="145">
        <v>844</v>
      </c>
      <c r="F684" s="93"/>
      <c r="G684" s="131">
        <v>843.8</v>
      </c>
      <c r="H684" s="94">
        <f t="shared" si="23"/>
        <v>99.97630331753554</v>
      </c>
      <c r="I684" s="21" t="s">
        <v>222</v>
      </c>
      <c r="J684" s="243"/>
      <c r="K684" s="11">
        <v>9</v>
      </c>
    </row>
    <row r="685" spans="1:11" ht="33.75">
      <c r="A685" s="12"/>
      <c r="B685" s="20"/>
      <c r="C685" s="35" t="s">
        <v>58</v>
      </c>
      <c r="D685" s="103" t="s">
        <v>490</v>
      </c>
      <c r="E685" s="131">
        <v>134782</v>
      </c>
      <c r="F685" s="93"/>
      <c r="G685" s="131">
        <v>134743.77</v>
      </c>
      <c r="H685" s="94">
        <f t="shared" si="23"/>
        <v>99.97163567835466</v>
      </c>
      <c r="I685" s="17" t="s">
        <v>247</v>
      </c>
      <c r="J685" s="264" t="s">
        <v>408</v>
      </c>
      <c r="K685" s="11">
        <v>16</v>
      </c>
    </row>
    <row r="686" spans="1:11" ht="11.25">
      <c r="A686" s="40"/>
      <c r="B686" s="41" t="s">
        <v>300</v>
      </c>
      <c r="C686" s="42"/>
      <c r="D686" s="155" t="s">
        <v>523</v>
      </c>
      <c r="E686" s="129">
        <f>E687+E688</f>
        <v>27528</v>
      </c>
      <c r="F686" s="119"/>
      <c r="G686" s="129">
        <f>G687+G688</f>
        <v>26828</v>
      </c>
      <c r="H686" s="120">
        <f t="shared" si="23"/>
        <v>97.45713455390874</v>
      </c>
      <c r="I686" s="14"/>
      <c r="J686" s="244"/>
      <c r="K686" s="11"/>
    </row>
    <row r="687" spans="1:11" ht="11.25">
      <c r="A687" s="40"/>
      <c r="B687" s="285"/>
      <c r="C687" s="188" t="s">
        <v>170</v>
      </c>
      <c r="D687" s="103" t="s">
        <v>471</v>
      </c>
      <c r="E687" s="145">
        <v>528</v>
      </c>
      <c r="F687" s="97"/>
      <c r="G687" s="145">
        <v>528</v>
      </c>
      <c r="H687" s="300">
        <f>G687/E687*100</f>
        <v>100</v>
      </c>
      <c r="I687" s="29" t="s">
        <v>222</v>
      </c>
      <c r="J687" s="247"/>
      <c r="K687" s="11"/>
    </row>
    <row r="688" spans="1:11" ht="11.25">
      <c r="A688" s="12"/>
      <c r="B688" s="20"/>
      <c r="C688" s="35" t="s">
        <v>58</v>
      </c>
      <c r="D688" s="103" t="s">
        <v>490</v>
      </c>
      <c r="E688" s="131">
        <f>SUM(E689:E690)</f>
        <v>27000</v>
      </c>
      <c r="F688" s="93"/>
      <c r="G688" s="131">
        <f>SUM(G689:G690)</f>
        <v>26300</v>
      </c>
      <c r="H688" s="94">
        <f t="shared" si="23"/>
        <v>97.4074074074074</v>
      </c>
      <c r="I688" s="21" t="s">
        <v>247</v>
      </c>
      <c r="J688" s="243"/>
      <c r="K688" s="11">
        <v>16</v>
      </c>
    </row>
    <row r="689" spans="1:11" ht="33.75">
      <c r="A689" s="12"/>
      <c r="B689" s="20"/>
      <c r="C689" s="365"/>
      <c r="D689" s="103" t="s">
        <v>301</v>
      </c>
      <c r="E689" s="131">
        <v>14000</v>
      </c>
      <c r="F689" s="93"/>
      <c r="G689" s="131">
        <v>14000</v>
      </c>
      <c r="H689" s="94">
        <f t="shared" si="23"/>
        <v>100</v>
      </c>
      <c r="I689" s="21"/>
      <c r="J689" s="262" t="s">
        <v>450</v>
      </c>
      <c r="K689" s="11"/>
    </row>
    <row r="690" spans="1:11" ht="33.75">
      <c r="A690" s="12"/>
      <c r="B690" s="20"/>
      <c r="C690" s="364"/>
      <c r="D690" s="103" t="s">
        <v>302</v>
      </c>
      <c r="E690" s="131">
        <v>13000</v>
      </c>
      <c r="F690" s="93"/>
      <c r="G690" s="131">
        <v>12300</v>
      </c>
      <c r="H690" s="94">
        <f t="shared" si="23"/>
        <v>94.61538461538461</v>
      </c>
      <c r="I690" s="21"/>
      <c r="J690" s="263" t="s">
        <v>602</v>
      </c>
      <c r="K690" s="11"/>
    </row>
    <row r="691" spans="1:11" ht="11.25">
      <c r="A691" s="44">
        <v>851</v>
      </c>
      <c r="B691" s="22"/>
      <c r="C691" s="23"/>
      <c r="D691" s="126" t="s">
        <v>555</v>
      </c>
      <c r="E691" s="127">
        <f>SUM(E692+E698+E733)</f>
        <v>461030</v>
      </c>
      <c r="F691" s="114"/>
      <c r="G691" s="127">
        <f>SUM(G692+G698+G733)</f>
        <v>456867.93000000005</v>
      </c>
      <c r="H691" s="115">
        <f t="shared" si="23"/>
        <v>99.09722360800816</v>
      </c>
      <c r="I691" s="9"/>
      <c r="J691" s="246"/>
      <c r="K691" s="11"/>
    </row>
    <row r="692" spans="1:11" ht="81" customHeight="1">
      <c r="A692" s="25"/>
      <c r="B692" s="116">
        <v>85153</v>
      </c>
      <c r="C692" s="19"/>
      <c r="D692" s="117" t="s">
        <v>556</v>
      </c>
      <c r="E692" s="128">
        <f>E693+E694+E695+E696+E697</f>
        <v>50395</v>
      </c>
      <c r="F692" s="119"/>
      <c r="G692" s="128">
        <f>G693+G694+G695+G696+G697</f>
        <v>49812.62</v>
      </c>
      <c r="H692" s="120">
        <f t="shared" si="23"/>
        <v>98.84436948109932</v>
      </c>
      <c r="I692" s="14"/>
      <c r="J692" s="252" t="s">
        <v>393</v>
      </c>
      <c r="K692" s="11"/>
    </row>
    <row r="693" spans="1:11" ht="11.25">
      <c r="A693" s="25"/>
      <c r="B693" s="140"/>
      <c r="C693" s="28" t="s">
        <v>181</v>
      </c>
      <c r="D693" s="99" t="s">
        <v>459</v>
      </c>
      <c r="E693" s="145">
        <v>245</v>
      </c>
      <c r="F693" s="97"/>
      <c r="G693" s="145">
        <v>244.48</v>
      </c>
      <c r="H693" s="94">
        <f t="shared" si="23"/>
        <v>99.7877551020408</v>
      </c>
      <c r="I693" s="17" t="s">
        <v>222</v>
      </c>
      <c r="J693" s="260"/>
      <c r="K693" s="11"/>
    </row>
    <row r="694" spans="1:11" ht="11.25">
      <c r="A694" s="25"/>
      <c r="B694" s="140"/>
      <c r="C694" s="28" t="s">
        <v>182</v>
      </c>
      <c r="D694" s="99" t="s">
        <v>504</v>
      </c>
      <c r="E694" s="145">
        <v>40</v>
      </c>
      <c r="F694" s="97"/>
      <c r="G694" s="145">
        <v>39.2</v>
      </c>
      <c r="H694" s="94">
        <f t="shared" si="23"/>
        <v>98.00000000000001</v>
      </c>
      <c r="I694" s="17" t="s">
        <v>222</v>
      </c>
      <c r="J694" s="260"/>
      <c r="K694" s="11"/>
    </row>
    <row r="695" spans="1:11" ht="11.25">
      <c r="A695" s="12"/>
      <c r="B695" s="20"/>
      <c r="C695" s="35">
        <v>4170</v>
      </c>
      <c r="D695" s="98" t="s">
        <v>486</v>
      </c>
      <c r="E695" s="142">
        <v>2900</v>
      </c>
      <c r="F695" s="93"/>
      <c r="G695" s="142">
        <v>2900</v>
      </c>
      <c r="H695" s="94">
        <f t="shared" si="23"/>
        <v>100</v>
      </c>
      <c r="I695" s="17" t="s">
        <v>222</v>
      </c>
      <c r="J695" s="262"/>
      <c r="K695" s="11">
        <v>8</v>
      </c>
    </row>
    <row r="696" spans="1:11" ht="11.25">
      <c r="A696" s="16"/>
      <c r="B696" s="20"/>
      <c r="C696" s="35">
        <v>4210</v>
      </c>
      <c r="D696" s="98" t="s">
        <v>487</v>
      </c>
      <c r="E696" s="161">
        <v>3900</v>
      </c>
      <c r="F696" s="93"/>
      <c r="G696" s="137">
        <v>3878.94</v>
      </c>
      <c r="H696" s="94">
        <f t="shared" si="23"/>
        <v>99.46000000000001</v>
      </c>
      <c r="I696" s="17" t="s">
        <v>222</v>
      </c>
      <c r="J696" s="263"/>
      <c r="K696" s="11">
        <v>9</v>
      </c>
    </row>
    <row r="697" spans="1:11" ht="11.25">
      <c r="A697" s="12"/>
      <c r="B697" s="20"/>
      <c r="C697" s="24">
        <v>4300</v>
      </c>
      <c r="D697" s="98" t="s">
        <v>484</v>
      </c>
      <c r="E697" s="145">
        <v>43310</v>
      </c>
      <c r="F697" s="93"/>
      <c r="G697" s="131">
        <v>42750</v>
      </c>
      <c r="H697" s="94">
        <f t="shared" si="23"/>
        <v>98.70699607480951</v>
      </c>
      <c r="I697" s="21" t="s">
        <v>222</v>
      </c>
      <c r="J697" s="243"/>
      <c r="K697" s="11">
        <v>9</v>
      </c>
    </row>
    <row r="698" spans="1:11" ht="101.25">
      <c r="A698" s="25"/>
      <c r="B698" s="116">
        <v>85154</v>
      </c>
      <c r="C698" s="26"/>
      <c r="D698" s="117" t="s">
        <v>557</v>
      </c>
      <c r="E698" s="128">
        <f>E699+E706+E707+E708+E709+E710+E714+E719+E725+E726+E727+E728+E729+E730+E731+E732</f>
        <v>399885</v>
      </c>
      <c r="F698" s="119"/>
      <c r="G698" s="128">
        <f>G699+G706+G707+G708+G709+G710+G714+G719+G725+G726+G727+G728+G729+G730+G731+G732</f>
        <v>396400.67000000004</v>
      </c>
      <c r="H698" s="120">
        <f t="shared" si="23"/>
        <v>99.12866699176014</v>
      </c>
      <c r="I698" s="14"/>
      <c r="J698" s="252" t="s">
        <v>609</v>
      </c>
      <c r="K698" s="11"/>
    </row>
    <row r="699" spans="1:11" ht="35.25" customHeight="1">
      <c r="A699" s="12"/>
      <c r="B699" s="20"/>
      <c r="C699" s="35" t="s">
        <v>280</v>
      </c>
      <c r="D699" s="101" t="s">
        <v>281</v>
      </c>
      <c r="E699" s="142">
        <f>SUM(E700:E705)</f>
        <v>94000</v>
      </c>
      <c r="F699" s="93"/>
      <c r="G699" s="142">
        <v>94000</v>
      </c>
      <c r="H699" s="94">
        <f t="shared" si="23"/>
        <v>100</v>
      </c>
      <c r="I699" s="17" t="s">
        <v>222</v>
      </c>
      <c r="J699" s="243"/>
      <c r="K699" s="11">
        <v>10</v>
      </c>
    </row>
    <row r="700" spans="1:11" ht="22.5">
      <c r="A700" s="12"/>
      <c r="B700" s="20"/>
      <c r="C700" s="365"/>
      <c r="D700" s="101" t="s">
        <v>0</v>
      </c>
      <c r="E700" s="142">
        <v>9000</v>
      </c>
      <c r="F700" s="93"/>
      <c r="G700" s="142">
        <v>9000</v>
      </c>
      <c r="H700" s="94">
        <f t="shared" si="23"/>
        <v>100</v>
      </c>
      <c r="I700" s="352"/>
      <c r="J700" s="135" t="s">
        <v>603</v>
      </c>
      <c r="K700" s="11"/>
    </row>
    <row r="701" spans="1:11" ht="22.5">
      <c r="A701" s="12"/>
      <c r="B701" s="20"/>
      <c r="C701" s="363"/>
      <c r="D701" s="101" t="s">
        <v>1</v>
      </c>
      <c r="E701" s="142">
        <v>8000</v>
      </c>
      <c r="F701" s="93"/>
      <c r="G701" s="142">
        <v>8000</v>
      </c>
      <c r="H701" s="94">
        <f t="shared" si="23"/>
        <v>100</v>
      </c>
      <c r="I701" s="353"/>
      <c r="J701" s="135" t="s">
        <v>603</v>
      </c>
      <c r="K701" s="11"/>
    </row>
    <row r="702" spans="1:11" ht="22.5">
      <c r="A702" s="12"/>
      <c r="B702" s="20"/>
      <c r="C702" s="363"/>
      <c r="D702" s="101" t="s">
        <v>303</v>
      </c>
      <c r="E702" s="142">
        <v>34000</v>
      </c>
      <c r="F702" s="93"/>
      <c r="G702" s="142">
        <v>34000</v>
      </c>
      <c r="H702" s="94">
        <f t="shared" si="23"/>
        <v>100</v>
      </c>
      <c r="I702" s="353"/>
      <c r="J702" s="254" t="s">
        <v>604</v>
      </c>
      <c r="K702" s="11"/>
    </row>
    <row r="703" spans="1:11" ht="22.5">
      <c r="A703" s="12"/>
      <c r="B703" s="20"/>
      <c r="C703" s="363"/>
      <c r="D703" s="101" t="s">
        <v>304</v>
      </c>
      <c r="E703" s="142">
        <v>24000</v>
      </c>
      <c r="F703" s="93"/>
      <c r="G703" s="142">
        <v>24000</v>
      </c>
      <c r="H703" s="94">
        <f aca="true" t="shared" si="24" ref="H703:H735">G703/E703*100</f>
        <v>100</v>
      </c>
      <c r="I703" s="353"/>
      <c r="J703" s="135" t="s">
        <v>605</v>
      </c>
      <c r="K703" s="11"/>
    </row>
    <row r="704" spans="1:11" ht="22.5">
      <c r="A704" s="12"/>
      <c r="B704" s="20"/>
      <c r="C704" s="363"/>
      <c r="D704" s="101" t="s">
        <v>305</v>
      </c>
      <c r="E704" s="142">
        <v>14000</v>
      </c>
      <c r="F704" s="93"/>
      <c r="G704" s="142">
        <v>14000</v>
      </c>
      <c r="H704" s="94">
        <f t="shared" si="24"/>
        <v>100</v>
      </c>
      <c r="I704" s="353"/>
      <c r="J704" s="254" t="s">
        <v>606</v>
      </c>
      <c r="K704" s="11"/>
    </row>
    <row r="705" spans="1:11" ht="11.25">
      <c r="A705" s="12"/>
      <c r="B705" s="20"/>
      <c r="C705" s="364"/>
      <c r="D705" s="101" t="s">
        <v>306</v>
      </c>
      <c r="E705" s="142">
        <v>5000</v>
      </c>
      <c r="F705" s="93"/>
      <c r="G705" s="142">
        <v>5000</v>
      </c>
      <c r="H705" s="94">
        <f t="shared" si="24"/>
        <v>100</v>
      </c>
      <c r="I705" s="354"/>
      <c r="J705" s="254" t="s">
        <v>607</v>
      </c>
      <c r="K705" s="11"/>
    </row>
    <row r="706" spans="1:11" ht="11.25">
      <c r="A706" s="12"/>
      <c r="B706" s="20"/>
      <c r="C706" s="24">
        <v>4010</v>
      </c>
      <c r="D706" s="98" t="s">
        <v>2</v>
      </c>
      <c r="E706" s="142">
        <v>95842</v>
      </c>
      <c r="F706" s="93"/>
      <c r="G706" s="142">
        <v>95772.47</v>
      </c>
      <c r="H706" s="94">
        <f t="shared" si="24"/>
        <v>99.92745351724713</v>
      </c>
      <c r="I706" s="17" t="s">
        <v>222</v>
      </c>
      <c r="J706" s="243"/>
      <c r="K706" s="11">
        <v>8</v>
      </c>
    </row>
    <row r="707" spans="1:11" ht="11.25">
      <c r="A707" s="12"/>
      <c r="B707" s="20"/>
      <c r="C707" s="24">
        <v>4040</v>
      </c>
      <c r="D707" s="98" t="s">
        <v>514</v>
      </c>
      <c r="E707" s="142">
        <v>6550</v>
      </c>
      <c r="F707" s="93"/>
      <c r="G707" s="142">
        <v>6539.98</v>
      </c>
      <c r="H707" s="94">
        <f t="shared" si="24"/>
        <v>99.84702290076335</v>
      </c>
      <c r="I707" s="17" t="s">
        <v>222</v>
      </c>
      <c r="J707" s="243"/>
      <c r="K707" s="11">
        <v>8</v>
      </c>
    </row>
    <row r="708" spans="1:11" ht="11.25">
      <c r="A708" s="12"/>
      <c r="B708" s="20"/>
      <c r="C708" s="24">
        <v>4110</v>
      </c>
      <c r="D708" s="98" t="s">
        <v>3</v>
      </c>
      <c r="E708" s="142">
        <v>17070</v>
      </c>
      <c r="F708" s="93"/>
      <c r="G708" s="142">
        <v>16778.23</v>
      </c>
      <c r="H708" s="94">
        <f t="shared" si="24"/>
        <v>98.2907439953134</v>
      </c>
      <c r="I708" s="17" t="s">
        <v>222</v>
      </c>
      <c r="J708" s="243"/>
      <c r="K708" s="11">
        <v>8</v>
      </c>
    </row>
    <row r="709" spans="1:11" ht="11.25">
      <c r="A709" s="12"/>
      <c r="B709" s="20"/>
      <c r="C709" s="24">
        <v>4120</v>
      </c>
      <c r="D709" s="98" t="s">
        <v>504</v>
      </c>
      <c r="E709" s="142">
        <v>2000</v>
      </c>
      <c r="F709" s="93"/>
      <c r="G709" s="142">
        <v>1735.7</v>
      </c>
      <c r="H709" s="94">
        <f t="shared" si="24"/>
        <v>86.785</v>
      </c>
      <c r="I709" s="17" t="s">
        <v>222</v>
      </c>
      <c r="J709" s="243"/>
      <c r="K709" s="11">
        <v>8</v>
      </c>
    </row>
    <row r="710" spans="1:11" ht="11.25">
      <c r="A710" s="12"/>
      <c r="B710" s="20"/>
      <c r="C710" s="24">
        <v>4170</v>
      </c>
      <c r="D710" s="98" t="s">
        <v>486</v>
      </c>
      <c r="E710" s="142">
        <f>SUM(E711:E713)</f>
        <v>50900</v>
      </c>
      <c r="F710" s="93"/>
      <c r="G710" s="142">
        <f>SUM(G711:G713)</f>
        <v>50392.83</v>
      </c>
      <c r="H710" s="94">
        <f t="shared" si="24"/>
        <v>99.0035952848723</v>
      </c>
      <c r="I710" s="17" t="s">
        <v>222</v>
      </c>
      <c r="J710" s="243"/>
      <c r="K710" s="11">
        <v>8</v>
      </c>
    </row>
    <row r="711" spans="1:11" ht="11.25">
      <c r="A711" s="12"/>
      <c r="B711" s="20"/>
      <c r="C711" s="355"/>
      <c r="D711" s="98" t="s">
        <v>4</v>
      </c>
      <c r="E711" s="142">
        <v>18140</v>
      </c>
      <c r="F711" s="93"/>
      <c r="G711" s="142">
        <v>18140</v>
      </c>
      <c r="H711" s="94">
        <f t="shared" si="24"/>
        <v>100</v>
      </c>
      <c r="I711" s="352"/>
      <c r="J711" s="243"/>
      <c r="K711" s="11"/>
    </row>
    <row r="712" spans="1:11" ht="11.25">
      <c r="A712" s="12"/>
      <c r="B712" s="20"/>
      <c r="C712" s="366"/>
      <c r="D712" s="98" t="s">
        <v>307</v>
      </c>
      <c r="E712" s="142">
        <v>11760</v>
      </c>
      <c r="F712" s="93"/>
      <c r="G712" s="142">
        <v>11649.65</v>
      </c>
      <c r="H712" s="94">
        <f t="shared" si="24"/>
        <v>99.06164965986393</v>
      </c>
      <c r="I712" s="353"/>
      <c r="J712" s="243"/>
      <c r="K712" s="11"/>
    </row>
    <row r="713" spans="1:11" ht="11.25">
      <c r="A713" s="12"/>
      <c r="B713" s="20"/>
      <c r="C713" s="366"/>
      <c r="D713" s="98" t="s">
        <v>608</v>
      </c>
      <c r="E713" s="142">
        <v>21000</v>
      </c>
      <c r="F713" s="93"/>
      <c r="G713" s="142">
        <v>20603.18</v>
      </c>
      <c r="H713" s="94">
        <f t="shared" si="24"/>
        <v>98.11038095238095</v>
      </c>
      <c r="I713" s="354"/>
      <c r="J713" s="243"/>
      <c r="K713" s="11"/>
    </row>
    <row r="714" spans="1:11" ht="11.25">
      <c r="A714" s="12"/>
      <c r="B714" s="20"/>
      <c r="C714" s="35">
        <v>4210</v>
      </c>
      <c r="D714" s="168" t="s">
        <v>487</v>
      </c>
      <c r="E714" s="220">
        <f>SUM(E715:E718)</f>
        <v>42686</v>
      </c>
      <c r="F714" s="191"/>
      <c r="G714" s="202">
        <f>SUM(G715:G718)</f>
        <v>42489.92</v>
      </c>
      <c r="H714" s="196">
        <f t="shared" si="24"/>
        <v>99.54064564494213</v>
      </c>
      <c r="I714" s="17" t="s">
        <v>222</v>
      </c>
      <c r="J714" s="243"/>
      <c r="K714" s="11">
        <v>9</v>
      </c>
    </row>
    <row r="715" spans="1:11" ht="11.25">
      <c r="A715" s="12"/>
      <c r="B715" s="20"/>
      <c r="C715" s="355"/>
      <c r="D715" s="168" t="s">
        <v>308</v>
      </c>
      <c r="E715" s="202">
        <v>29579</v>
      </c>
      <c r="F715" s="191"/>
      <c r="G715" s="202">
        <v>29389.67</v>
      </c>
      <c r="H715" s="196">
        <f t="shared" si="24"/>
        <v>99.35991750904357</v>
      </c>
      <c r="I715" s="352"/>
      <c r="J715" s="243"/>
      <c r="K715" s="11"/>
    </row>
    <row r="716" spans="1:11" ht="11.25">
      <c r="A716" s="12"/>
      <c r="B716" s="20"/>
      <c r="C716" s="366"/>
      <c r="D716" s="169" t="s">
        <v>309</v>
      </c>
      <c r="E716" s="193">
        <v>6088</v>
      </c>
      <c r="F716" s="181"/>
      <c r="G716" s="193">
        <v>6082.17</v>
      </c>
      <c r="H716" s="94">
        <f t="shared" si="24"/>
        <v>99.90423784494087</v>
      </c>
      <c r="I716" s="353"/>
      <c r="J716" s="243"/>
      <c r="K716" s="11"/>
    </row>
    <row r="717" spans="1:11" ht="11.25">
      <c r="A717" s="12"/>
      <c r="B717" s="20"/>
      <c r="C717" s="366"/>
      <c r="D717" s="91" t="s">
        <v>310</v>
      </c>
      <c r="E717" s="136">
        <v>5776</v>
      </c>
      <c r="F717" s="93"/>
      <c r="G717" s="136">
        <v>5775.4</v>
      </c>
      <c r="H717" s="94">
        <f t="shared" si="24"/>
        <v>99.98961218836564</v>
      </c>
      <c r="I717" s="353"/>
      <c r="J717" s="243"/>
      <c r="K717" s="11"/>
    </row>
    <row r="718" spans="1:11" ht="11.25">
      <c r="A718" s="12"/>
      <c r="B718" s="20"/>
      <c r="C718" s="34"/>
      <c r="D718" s="91" t="s">
        <v>311</v>
      </c>
      <c r="E718" s="136">
        <v>1243</v>
      </c>
      <c r="F718" s="93"/>
      <c r="G718" s="136">
        <v>1242.68</v>
      </c>
      <c r="H718" s="94">
        <f t="shared" si="24"/>
        <v>99.97425583266292</v>
      </c>
      <c r="I718" s="354"/>
      <c r="J718" s="243"/>
      <c r="K718" s="11"/>
    </row>
    <row r="719" spans="1:11" ht="11.25">
      <c r="A719" s="12"/>
      <c r="B719" s="20"/>
      <c r="C719" s="35">
        <v>4300</v>
      </c>
      <c r="D719" s="91" t="s">
        <v>484</v>
      </c>
      <c r="E719" s="141">
        <f>SUM(E720:E724)</f>
        <v>65203</v>
      </c>
      <c r="F719" s="93"/>
      <c r="G719" s="170">
        <f>SUM(G720:G724)</f>
        <v>65171.200000000004</v>
      </c>
      <c r="H719" s="94">
        <f t="shared" si="24"/>
        <v>99.95122923791851</v>
      </c>
      <c r="I719" s="17" t="s">
        <v>222</v>
      </c>
      <c r="J719" s="243"/>
      <c r="K719" s="11">
        <v>9</v>
      </c>
    </row>
    <row r="720" spans="1:11" ht="11.25">
      <c r="A720" s="12"/>
      <c r="B720" s="20"/>
      <c r="C720" s="355"/>
      <c r="D720" s="91" t="s">
        <v>312</v>
      </c>
      <c r="E720" s="136">
        <v>2566</v>
      </c>
      <c r="F720" s="93"/>
      <c r="G720" s="136">
        <v>2564.83</v>
      </c>
      <c r="H720" s="94">
        <f t="shared" si="24"/>
        <v>99.95440374123149</v>
      </c>
      <c r="I720" s="352"/>
      <c r="J720" s="243"/>
      <c r="K720" s="11"/>
    </row>
    <row r="721" spans="1:11" ht="11.25">
      <c r="A721" s="12"/>
      <c r="B721" s="20"/>
      <c r="C721" s="366"/>
      <c r="D721" s="91" t="s">
        <v>313</v>
      </c>
      <c r="E721" s="136">
        <v>16730</v>
      </c>
      <c r="F721" s="93"/>
      <c r="G721" s="136">
        <v>16720.14</v>
      </c>
      <c r="H721" s="94">
        <f t="shared" si="24"/>
        <v>99.94106395696353</v>
      </c>
      <c r="I721" s="353"/>
      <c r="J721" s="243"/>
      <c r="K721" s="11"/>
    </row>
    <row r="722" spans="1:11" ht="11.25">
      <c r="A722" s="12"/>
      <c r="B722" s="20"/>
      <c r="C722" s="366"/>
      <c r="D722" s="91" t="s">
        <v>59</v>
      </c>
      <c r="E722" s="136">
        <v>12457</v>
      </c>
      <c r="F722" s="93"/>
      <c r="G722" s="136">
        <v>12453.83</v>
      </c>
      <c r="H722" s="94">
        <f t="shared" si="24"/>
        <v>99.974552460464</v>
      </c>
      <c r="I722" s="353"/>
      <c r="J722" s="243"/>
      <c r="K722" s="11"/>
    </row>
    <row r="723" spans="1:11" ht="11.25">
      <c r="A723" s="12"/>
      <c r="B723" s="20"/>
      <c r="C723" s="366"/>
      <c r="D723" s="91" t="s">
        <v>169</v>
      </c>
      <c r="E723" s="136">
        <v>27150</v>
      </c>
      <c r="F723" s="93"/>
      <c r="G723" s="136">
        <v>27150</v>
      </c>
      <c r="H723" s="94">
        <f t="shared" si="24"/>
        <v>100</v>
      </c>
      <c r="I723" s="353"/>
      <c r="J723" s="243"/>
      <c r="K723" s="11"/>
    </row>
    <row r="724" spans="1:11" ht="11.25">
      <c r="A724" s="12"/>
      <c r="B724" s="20"/>
      <c r="C724" s="356"/>
      <c r="D724" s="91" t="s">
        <v>431</v>
      </c>
      <c r="E724" s="136">
        <v>6300</v>
      </c>
      <c r="F724" s="93"/>
      <c r="G724" s="136">
        <v>6282.4</v>
      </c>
      <c r="H724" s="94">
        <f t="shared" si="24"/>
        <v>99.72063492063491</v>
      </c>
      <c r="I724" s="354"/>
      <c r="J724" s="243"/>
      <c r="K724" s="11"/>
    </row>
    <row r="725" spans="1:11" ht="11.25">
      <c r="A725" s="12"/>
      <c r="B725" s="20"/>
      <c r="C725" s="57">
        <v>4350</v>
      </c>
      <c r="D725" s="102" t="s">
        <v>517</v>
      </c>
      <c r="E725" s="217">
        <v>964</v>
      </c>
      <c r="F725" s="93"/>
      <c r="G725" s="136">
        <v>949.15</v>
      </c>
      <c r="H725" s="94">
        <f t="shared" si="24"/>
        <v>98.45954356846472</v>
      </c>
      <c r="I725" s="17" t="s">
        <v>222</v>
      </c>
      <c r="J725" s="243"/>
      <c r="K725" s="11">
        <v>9</v>
      </c>
    </row>
    <row r="726" spans="1:11" ht="22.5">
      <c r="A726" s="12"/>
      <c r="B726" s="20"/>
      <c r="C726" s="57">
        <v>4370</v>
      </c>
      <c r="D726" s="101" t="s">
        <v>190</v>
      </c>
      <c r="E726" s="217">
        <v>800</v>
      </c>
      <c r="F726" s="93"/>
      <c r="G726" s="136">
        <v>666.3</v>
      </c>
      <c r="H726" s="94">
        <f t="shared" si="24"/>
        <v>83.2875</v>
      </c>
      <c r="I726" s="17" t="s">
        <v>222</v>
      </c>
      <c r="J726" s="243"/>
      <c r="K726" s="11">
        <v>9</v>
      </c>
    </row>
    <row r="727" spans="1:11" ht="11.25">
      <c r="A727" s="12"/>
      <c r="B727" s="20"/>
      <c r="C727" s="35">
        <v>4390</v>
      </c>
      <c r="D727" s="102" t="s">
        <v>5</v>
      </c>
      <c r="E727" s="217">
        <v>4000</v>
      </c>
      <c r="F727" s="93"/>
      <c r="G727" s="136">
        <v>3900</v>
      </c>
      <c r="H727" s="94">
        <f t="shared" si="24"/>
        <v>97.5</v>
      </c>
      <c r="I727" s="17" t="s">
        <v>222</v>
      </c>
      <c r="J727" s="243"/>
      <c r="K727" s="11">
        <v>9</v>
      </c>
    </row>
    <row r="728" spans="1:11" ht="11.25">
      <c r="A728" s="12"/>
      <c r="B728" s="20"/>
      <c r="C728" s="24">
        <v>4410</v>
      </c>
      <c r="D728" s="91" t="s">
        <v>510</v>
      </c>
      <c r="E728" s="217">
        <v>650</v>
      </c>
      <c r="F728" s="93"/>
      <c r="G728" s="136">
        <v>402.26</v>
      </c>
      <c r="H728" s="94">
        <f t="shared" si="24"/>
        <v>61.886153846153846</v>
      </c>
      <c r="I728" s="17" t="s">
        <v>222</v>
      </c>
      <c r="J728" s="243"/>
      <c r="K728" s="11">
        <v>9</v>
      </c>
    </row>
    <row r="729" spans="1:11" ht="11.25">
      <c r="A729" s="12"/>
      <c r="B729" s="20"/>
      <c r="C729" s="24">
        <v>4430</v>
      </c>
      <c r="D729" s="91" t="s">
        <v>495</v>
      </c>
      <c r="E729" s="217">
        <v>2010</v>
      </c>
      <c r="F729" s="93"/>
      <c r="G729" s="136">
        <v>1191</v>
      </c>
      <c r="H729" s="94">
        <f t="shared" si="24"/>
        <v>59.253731343283576</v>
      </c>
      <c r="I729" s="17" t="s">
        <v>222</v>
      </c>
      <c r="J729" s="243"/>
      <c r="K729" s="11">
        <v>9</v>
      </c>
    </row>
    <row r="730" spans="1:11" ht="11.25">
      <c r="A730" s="12"/>
      <c r="B730" s="20"/>
      <c r="C730" s="24">
        <v>4440</v>
      </c>
      <c r="D730" s="91" t="s">
        <v>6</v>
      </c>
      <c r="E730" s="217">
        <v>2735</v>
      </c>
      <c r="F730" s="93"/>
      <c r="G730" s="136">
        <v>2735</v>
      </c>
      <c r="H730" s="94">
        <f t="shared" si="24"/>
        <v>100</v>
      </c>
      <c r="I730" s="17" t="s">
        <v>222</v>
      </c>
      <c r="J730" s="243"/>
      <c r="K730" s="11">
        <v>9</v>
      </c>
    </row>
    <row r="731" spans="1:11" ht="14.25" customHeight="1">
      <c r="A731" s="12"/>
      <c r="B731" s="20"/>
      <c r="C731" s="39">
        <v>4700</v>
      </c>
      <c r="D731" s="102" t="s">
        <v>212</v>
      </c>
      <c r="E731" s="217">
        <v>1575</v>
      </c>
      <c r="F731" s="93"/>
      <c r="G731" s="136">
        <v>1197.8</v>
      </c>
      <c r="H731" s="94">
        <f t="shared" si="24"/>
        <v>76.05079365079365</v>
      </c>
      <c r="I731" s="17" t="s">
        <v>222</v>
      </c>
      <c r="J731" s="243"/>
      <c r="K731" s="11">
        <v>9</v>
      </c>
    </row>
    <row r="732" spans="1:11" ht="14.25" customHeight="1">
      <c r="A732" s="40"/>
      <c r="B732" s="82"/>
      <c r="C732" s="39" t="s">
        <v>51</v>
      </c>
      <c r="D732" s="103" t="s">
        <v>98</v>
      </c>
      <c r="E732" s="217">
        <v>12900</v>
      </c>
      <c r="F732" s="93"/>
      <c r="G732" s="136">
        <v>12478.83</v>
      </c>
      <c r="H732" s="94">
        <f t="shared" si="24"/>
        <v>96.73511627906977</v>
      </c>
      <c r="I732" s="17" t="s">
        <v>247</v>
      </c>
      <c r="J732" s="201" t="s">
        <v>610</v>
      </c>
      <c r="K732" s="11"/>
    </row>
    <row r="733" spans="1:11" ht="45">
      <c r="A733" s="40"/>
      <c r="B733" s="395" t="s">
        <v>314</v>
      </c>
      <c r="C733" s="396"/>
      <c r="D733" s="171" t="s">
        <v>523</v>
      </c>
      <c r="E733" s="147">
        <f>E734</f>
        <v>10750</v>
      </c>
      <c r="F733" s="119"/>
      <c r="G733" s="147">
        <f>G734</f>
        <v>10654.64</v>
      </c>
      <c r="H733" s="120">
        <f t="shared" si="24"/>
        <v>99.11293023255814</v>
      </c>
      <c r="I733" s="14"/>
      <c r="J733" s="252" t="s">
        <v>394</v>
      </c>
      <c r="K733" s="11"/>
    </row>
    <row r="734" spans="1:11" ht="12.75" customHeight="1">
      <c r="A734" s="12"/>
      <c r="B734" s="20"/>
      <c r="C734" s="35" t="s">
        <v>86</v>
      </c>
      <c r="D734" s="91" t="s">
        <v>484</v>
      </c>
      <c r="E734" s="217">
        <v>10750</v>
      </c>
      <c r="F734" s="93"/>
      <c r="G734" s="136">
        <v>10654.64</v>
      </c>
      <c r="H734" s="94">
        <f t="shared" si="24"/>
        <v>99.11293023255814</v>
      </c>
      <c r="I734" s="21"/>
      <c r="J734" s="243"/>
      <c r="K734" s="11"/>
    </row>
    <row r="735" spans="1:11" ht="11.25">
      <c r="A735" s="72">
        <v>852</v>
      </c>
      <c r="B735" s="8"/>
      <c r="C735" s="107"/>
      <c r="D735" s="112" t="s">
        <v>7</v>
      </c>
      <c r="E735" s="172">
        <f>E736+E738+E775+E781+E788+E790+E796+E840+E844+E846</f>
        <v>8891602</v>
      </c>
      <c r="F735" s="114"/>
      <c r="G735" s="172">
        <f>G736+G738+G775+G781+G788+G790+G796+G840+G844+G846</f>
        <v>8880054.39</v>
      </c>
      <c r="H735" s="115">
        <f t="shared" si="24"/>
        <v>99.87012902736762</v>
      </c>
      <c r="I735" s="9"/>
      <c r="J735" s="246"/>
      <c r="K735" s="11"/>
    </row>
    <row r="736" spans="1:11" ht="33.75">
      <c r="A736" s="12"/>
      <c r="B736" s="116">
        <v>85202</v>
      </c>
      <c r="C736" s="19"/>
      <c r="D736" s="173" t="s">
        <v>201</v>
      </c>
      <c r="E736" s="165">
        <f>E737</f>
        <v>149520</v>
      </c>
      <c r="F736" s="119"/>
      <c r="G736" s="165">
        <v>149519.9</v>
      </c>
      <c r="H736" s="120">
        <f aca="true" t="shared" si="25" ref="H736:H771">G736/E736*100</f>
        <v>99.99993311931514</v>
      </c>
      <c r="I736" s="14"/>
      <c r="J736" s="252" t="s">
        <v>616</v>
      </c>
      <c r="K736" s="11"/>
    </row>
    <row r="737" spans="1:11" ht="11.25">
      <c r="A737" s="12"/>
      <c r="B737" s="20"/>
      <c r="C737" s="35">
        <v>4300</v>
      </c>
      <c r="D737" s="91" t="s">
        <v>484</v>
      </c>
      <c r="E737" s="167">
        <v>149520</v>
      </c>
      <c r="F737" s="93"/>
      <c r="G737" s="92">
        <v>149519.9</v>
      </c>
      <c r="H737" s="94">
        <f t="shared" si="25"/>
        <v>99.99993311931514</v>
      </c>
      <c r="I737" s="21" t="s">
        <v>222</v>
      </c>
      <c r="J737" s="243"/>
      <c r="K737" s="11">
        <v>9</v>
      </c>
    </row>
    <row r="738" spans="1:11" ht="101.25">
      <c r="A738" s="12"/>
      <c r="B738" s="116">
        <v>85212</v>
      </c>
      <c r="C738" s="26"/>
      <c r="D738" s="173" t="s">
        <v>202</v>
      </c>
      <c r="E738" s="165">
        <f>E739+E740+E743+E744+E747+E748+E752+E755+E756+E759+E762+E765+E767+E769+E771+E772+E773</f>
        <v>5173084</v>
      </c>
      <c r="F738" s="119"/>
      <c r="G738" s="165">
        <f>G739+G740+G743+G744+G747+G748+G752+G755+G756+G759+G762+G765+G767+G769+G771+G772+G773</f>
        <v>5170995.09</v>
      </c>
      <c r="H738" s="120">
        <f t="shared" si="25"/>
        <v>99.95961963888466</v>
      </c>
      <c r="I738" s="14"/>
      <c r="J738" s="252" t="s">
        <v>395</v>
      </c>
      <c r="K738" s="11"/>
    </row>
    <row r="739" spans="1:11" ht="36" customHeight="1">
      <c r="A739" s="12"/>
      <c r="B739" s="20"/>
      <c r="C739" s="39" t="s">
        <v>135</v>
      </c>
      <c r="D739" s="101" t="s">
        <v>203</v>
      </c>
      <c r="E739" s="167">
        <v>10412</v>
      </c>
      <c r="F739" s="93"/>
      <c r="G739" s="92">
        <v>8443.01</v>
      </c>
      <c r="H739" s="94">
        <f t="shared" si="25"/>
        <v>81.08922397233961</v>
      </c>
      <c r="I739" s="17" t="s">
        <v>222</v>
      </c>
      <c r="J739" s="243"/>
      <c r="K739" s="11">
        <v>9</v>
      </c>
    </row>
    <row r="740" spans="1:11" ht="11.25">
      <c r="A740" s="12"/>
      <c r="B740" s="20"/>
      <c r="C740" s="35" t="s">
        <v>237</v>
      </c>
      <c r="D740" s="101" t="s">
        <v>513</v>
      </c>
      <c r="E740" s="167">
        <v>300</v>
      </c>
      <c r="F740" s="93"/>
      <c r="G740" s="92">
        <v>300</v>
      </c>
      <c r="H740" s="94">
        <f t="shared" si="25"/>
        <v>100</v>
      </c>
      <c r="I740" s="17" t="s">
        <v>222</v>
      </c>
      <c r="J740" s="243"/>
      <c r="K740" s="11"/>
    </row>
    <row r="741" spans="1:11" ht="11.25">
      <c r="A741" s="12"/>
      <c r="B741" s="20"/>
      <c r="C741" s="284"/>
      <c r="D741" s="98" t="s">
        <v>87</v>
      </c>
      <c r="E741" s="167">
        <v>150</v>
      </c>
      <c r="F741" s="93"/>
      <c r="G741" s="92">
        <v>150</v>
      </c>
      <c r="H741" s="94">
        <f t="shared" si="25"/>
        <v>100</v>
      </c>
      <c r="I741" s="17"/>
      <c r="J741" s="243"/>
      <c r="K741" s="11"/>
    </row>
    <row r="742" spans="1:11" ht="11.25">
      <c r="A742" s="12"/>
      <c r="B742" s="20"/>
      <c r="C742" s="174"/>
      <c r="D742" s="98" t="s">
        <v>88</v>
      </c>
      <c r="E742" s="167">
        <v>150</v>
      </c>
      <c r="F742" s="93"/>
      <c r="G742" s="92">
        <v>150</v>
      </c>
      <c r="H742" s="94">
        <f t="shared" si="25"/>
        <v>100</v>
      </c>
      <c r="I742" s="17"/>
      <c r="J742" s="243"/>
      <c r="K742" s="11"/>
    </row>
    <row r="743" spans="1:11" ht="11.25">
      <c r="A743" s="12"/>
      <c r="B743" s="20"/>
      <c r="C743" s="174">
        <v>3110</v>
      </c>
      <c r="D743" s="101" t="s">
        <v>8</v>
      </c>
      <c r="E743" s="92">
        <v>4871836</v>
      </c>
      <c r="F743" s="93"/>
      <c r="G743" s="92">
        <v>4871835.44</v>
      </c>
      <c r="H743" s="94">
        <f t="shared" si="25"/>
        <v>99.99998850536021</v>
      </c>
      <c r="I743" s="17" t="s">
        <v>222</v>
      </c>
      <c r="J743" s="243"/>
      <c r="K743" s="11">
        <v>11</v>
      </c>
    </row>
    <row r="744" spans="1:11" ht="11.25">
      <c r="A744" s="12"/>
      <c r="B744" s="20"/>
      <c r="C744" s="35">
        <v>4010</v>
      </c>
      <c r="D744" s="98" t="s">
        <v>502</v>
      </c>
      <c r="E744" s="92">
        <f>E745+E746</f>
        <v>111744</v>
      </c>
      <c r="F744" s="93"/>
      <c r="G744" s="92">
        <f>G745+G746</f>
        <v>111744</v>
      </c>
      <c r="H744" s="94">
        <f t="shared" si="25"/>
        <v>100</v>
      </c>
      <c r="I744" s="17" t="s">
        <v>222</v>
      </c>
      <c r="J744" s="243"/>
      <c r="K744" s="11">
        <v>8</v>
      </c>
    </row>
    <row r="745" spans="1:11" ht="11.25">
      <c r="A745" s="12"/>
      <c r="B745" s="20"/>
      <c r="C745" s="365"/>
      <c r="D745" s="98" t="s">
        <v>87</v>
      </c>
      <c r="E745" s="92">
        <v>102413</v>
      </c>
      <c r="F745" s="93"/>
      <c r="G745" s="92">
        <v>102413</v>
      </c>
      <c r="H745" s="94">
        <f t="shared" si="25"/>
        <v>100</v>
      </c>
      <c r="I745" s="21"/>
      <c r="J745" s="243"/>
      <c r="K745" s="11"/>
    </row>
    <row r="746" spans="1:11" ht="11.25">
      <c r="A746" s="12"/>
      <c r="B746" s="20"/>
      <c r="C746" s="364"/>
      <c r="D746" s="98" t="s">
        <v>88</v>
      </c>
      <c r="E746" s="92">
        <v>9331</v>
      </c>
      <c r="F746" s="93"/>
      <c r="G746" s="92">
        <v>9331</v>
      </c>
      <c r="H746" s="94">
        <f t="shared" si="25"/>
        <v>100</v>
      </c>
      <c r="I746" s="21"/>
      <c r="J746" s="243"/>
      <c r="K746" s="11"/>
    </row>
    <row r="747" spans="1:11" ht="11.25">
      <c r="A747" s="12"/>
      <c r="B747" s="20"/>
      <c r="C747" s="35">
        <v>4040</v>
      </c>
      <c r="D747" s="98" t="s">
        <v>514</v>
      </c>
      <c r="E747" s="92">
        <v>8136</v>
      </c>
      <c r="F747" s="93"/>
      <c r="G747" s="92">
        <v>8135.56</v>
      </c>
      <c r="H747" s="94">
        <f t="shared" si="25"/>
        <v>99.99459193706983</v>
      </c>
      <c r="I747" s="17" t="s">
        <v>222</v>
      </c>
      <c r="J747" s="243"/>
      <c r="K747" s="11">
        <v>8</v>
      </c>
    </row>
    <row r="748" spans="1:11" ht="11.25">
      <c r="A748" s="12"/>
      <c r="B748" s="20"/>
      <c r="C748" s="35">
        <v>4110</v>
      </c>
      <c r="D748" s="98" t="s">
        <v>503</v>
      </c>
      <c r="E748" s="92">
        <f>SUM(E749:E751)</f>
        <v>135483</v>
      </c>
      <c r="F748" s="93"/>
      <c r="G748" s="92">
        <f>SUM(G749:G751)</f>
        <v>135483</v>
      </c>
      <c r="H748" s="94">
        <f t="shared" si="25"/>
        <v>100</v>
      </c>
      <c r="I748" s="17" t="s">
        <v>222</v>
      </c>
      <c r="J748" s="243"/>
      <c r="K748" s="11">
        <v>8</v>
      </c>
    </row>
    <row r="749" spans="1:11" ht="12" customHeight="1">
      <c r="A749" s="12"/>
      <c r="B749" s="20"/>
      <c r="C749" s="365"/>
      <c r="D749" s="98" t="s">
        <v>204</v>
      </c>
      <c r="E749" s="92">
        <v>117228</v>
      </c>
      <c r="F749" s="93"/>
      <c r="G749" s="92">
        <v>117228</v>
      </c>
      <c r="H749" s="94">
        <f t="shared" si="25"/>
        <v>100</v>
      </c>
      <c r="I749" s="21"/>
      <c r="J749" s="243"/>
      <c r="K749" s="11"/>
    </row>
    <row r="750" spans="1:11" ht="11.25">
      <c r="A750" s="12"/>
      <c r="B750" s="20"/>
      <c r="C750" s="363"/>
      <c r="D750" s="98" t="s">
        <v>9</v>
      </c>
      <c r="E750" s="92">
        <v>16828</v>
      </c>
      <c r="F750" s="93"/>
      <c r="G750" s="92">
        <v>16828</v>
      </c>
      <c r="H750" s="94">
        <f t="shared" si="25"/>
        <v>100</v>
      </c>
      <c r="I750" s="21"/>
      <c r="J750" s="243"/>
      <c r="K750" s="11"/>
    </row>
    <row r="751" spans="1:11" ht="11.25">
      <c r="A751" s="12"/>
      <c r="B751" s="20"/>
      <c r="C751" s="364"/>
      <c r="D751" s="98" t="s">
        <v>89</v>
      </c>
      <c r="E751" s="92">
        <v>1427</v>
      </c>
      <c r="F751" s="93"/>
      <c r="G751" s="92">
        <v>1427</v>
      </c>
      <c r="H751" s="94">
        <f t="shared" si="25"/>
        <v>100</v>
      </c>
      <c r="I751" s="21"/>
      <c r="J751" s="243"/>
      <c r="K751" s="11"/>
    </row>
    <row r="752" spans="1:11" ht="11.25">
      <c r="A752" s="12"/>
      <c r="B752" s="20"/>
      <c r="C752" s="35">
        <v>4120</v>
      </c>
      <c r="D752" s="98" t="s">
        <v>504</v>
      </c>
      <c r="E752" s="92">
        <f>SUM(E753:E754)</f>
        <v>2917</v>
      </c>
      <c r="F752" s="93"/>
      <c r="G752" s="92">
        <f>SUM(G753:G754)</f>
        <v>2917</v>
      </c>
      <c r="H752" s="94">
        <f t="shared" si="25"/>
        <v>100</v>
      </c>
      <c r="I752" s="17" t="s">
        <v>222</v>
      </c>
      <c r="J752" s="243"/>
      <c r="K752" s="11">
        <v>8</v>
      </c>
    </row>
    <row r="753" spans="1:11" ht="11.25">
      <c r="A753" s="12"/>
      <c r="B753" s="20"/>
      <c r="C753" s="365"/>
      <c r="D753" s="98" t="s">
        <v>87</v>
      </c>
      <c r="E753" s="92">
        <v>2688</v>
      </c>
      <c r="F753" s="93"/>
      <c r="G753" s="92">
        <v>2688</v>
      </c>
      <c r="H753" s="94">
        <f t="shared" si="25"/>
        <v>100</v>
      </c>
      <c r="I753" s="21"/>
      <c r="J753" s="243"/>
      <c r="K753" s="11"/>
    </row>
    <row r="754" spans="1:11" ht="11.25">
      <c r="A754" s="12"/>
      <c r="B754" s="20"/>
      <c r="C754" s="364"/>
      <c r="D754" s="98" t="s">
        <v>88</v>
      </c>
      <c r="E754" s="167">
        <v>229</v>
      </c>
      <c r="F754" s="93"/>
      <c r="G754" s="92">
        <v>229</v>
      </c>
      <c r="H754" s="94">
        <f t="shared" si="25"/>
        <v>100</v>
      </c>
      <c r="I754" s="21"/>
      <c r="J754" s="243"/>
      <c r="K754" s="11"/>
    </row>
    <row r="755" spans="1:11" ht="11.25">
      <c r="A755" s="12"/>
      <c r="B755" s="20"/>
      <c r="C755" s="174" t="s">
        <v>170</v>
      </c>
      <c r="D755" s="98" t="s">
        <v>414</v>
      </c>
      <c r="E755" s="167">
        <v>785</v>
      </c>
      <c r="F755" s="93"/>
      <c r="G755" s="92">
        <v>785</v>
      </c>
      <c r="H755" s="94">
        <f t="shared" si="25"/>
        <v>100</v>
      </c>
      <c r="I755" s="21"/>
      <c r="J755" s="243"/>
      <c r="K755" s="11"/>
    </row>
    <row r="756" spans="1:11" ht="11.25">
      <c r="A756" s="12"/>
      <c r="B756" s="20"/>
      <c r="C756" s="35">
        <v>4210</v>
      </c>
      <c r="D756" s="98" t="s">
        <v>487</v>
      </c>
      <c r="E756" s="167">
        <f>E757+E758</f>
        <v>7805</v>
      </c>
      <c r="F756" s="93"/>
      <c r="G756" s="92">
        <f>G757+G758</f>
        <v>7805</v>
      </c>
      <c r="H756" s="94">
        <f t="shared" si="25"/>
        <v>100</v>
      </c>
      <c r="I756" s="17" t="s">
        <v>222</v>
      </c>
      <c r="J756" s="243"/>
      <c r="K756" s="11">
        <v>9</v>
      </c>
    </row>
    <row r="757" spans="1:11" ht="11.25">
      <c r="A757" s="12"/>
      <c r="B757" s="20"/>
      <c r="C757" s="365"/>
      <c r="D757" s="98" t="s">
        <v>87</v>
      </c>
      <c r="E757" s="167">
        <v>5567</v>
      </c>
      <c r="F757" s="93"/>
      <c r="G757" s="92">
        <v>5567</v>
      </c>
      <c r="H757" s="94">
        <f t="shared" si="25"/>
        <v>100</v>
      </c>
      <c r="I757" s="21"/>
      <c r="J757" s="243"/>
      <c r="K757" s="11"/>
    </row>
    <row r="758" spans="1:11" ht="11.25">
      <c r="A758" s="12"/>
      <c r="B758" s="20"/>
      <c r="C758" s="364"/>
      <c r="D758" s="98" t="s">
        <v>88</v>
      </c>
      <c r="E758" s="167">
        <v>2238</v>
      </c>
      <c r="F758" s="93"/>
      <c r="G758" s="92">
        <v>2238</v>
      </c>
      <c r="H758" s="94">
        <f t="shared" si="25"/>
        <v>100</v>
      </c>
      <c r="I758" s="21"/>
      <c r="J758" s="243"/>
      <c r="K758" s="11"/>
    </row>
    <row r="759" spans="1:11" ht="11.25">
      <c r="A759" s="12"/>
      <c r="B759" s="20"/>
      <c r="C759" s="174" t="s">
        <v>90</v>
      </c>
      <c r="D759" s="98" t="s">
        <v>516</v>
      </c>
      <c r="E759" s="167">
        <f>SUM(E760:E761)</f>
        <v>560</v>
      </c>
      <c r="F759" s="93"/>
      <c r="G759" s="92">
        <f>SUM(G760:G761)</f>
        <v>560</v>
      </c>
      <c r="H759" s="94">
        <f t="shared" si="25"/>
        <v>100</v>
      </c>
      <c r="I759" s="17" t="s">
        <v>222</v>
      </c>
      <c r="J759" s="243"/>
      <c r="K759" s="11">
        <v>9</v>
      </c>
    </row>
    <row r="760" spans="1:11" ht="11.25">
      <c r="A760" s="12"/>
      <c r="B760" s="20"/>
      <c r="C760" s="365"/>
      <c r="D760" s="98" t="s">
        <v>87</v>
      </c>
      <c r="E760" s="167">
        <v>415</v>
      </c>
      <c r="F760" s="93"/>
      <c r="G760" s="92">
        <v>415</v>
      </c>
      <c r="H760" s="94">
        <f t="shared" si="25"/>
        <v>100</v>
      </c>
      <c r="I760" s="352"/>
      <c r="J760" s="243"/>
      <c r="K760" s="11"/>
    </row>
    <row r="761" spans="1:11" ht="11.25">
      <c r="A761" s="12"/>
      <c r="B761" s="20"/>
      <c r="C761" s="364"/>
      <c r="D761" s="98" t="s">
        <v>88</v>
      </c>
      <c r="E761" s="167">
        <v>145</v>
      </c>
      <c r="F761" s="93"/>
      <c r="G761" s="92">
        <v>145</v>
      </c>
      <c r="H761" s="94">
        <f t="shared" si="25"/>
        <v>100</v>
      </c>
      <c r="I761" s="354"/>
      <c r="J761" s="243"/>
      <c r="K761" s="11"/>
    </row>
    <row r="762" spans="1:11" ht="11.25">
      <c r="A762" s="12"/>
      <c r="B762" s="20"/>
      <c r="C762" s="35">
        <v>4300</v>
      </c>
      <c r="D762" s="98" t="s">
        <v>484</v>
      </c>
      <c r="E762" s="167">
        <f>E763+E764</f>
        <v>15417</v>
      </c>
      <c r="F762" s="93"/>
      <c r="G762" s="92">
        <f>G763+G764</f>
        <v>15416.77</v>
      </c>
      <c r="H762" s="94">
        <f t="shared" si="25"/>
        <v>99.99850814036454</v>
      </c>
      <c r="I762" s="17" t="s">
        <v>222</v>
      </c>
      <c r="J762" s="243"/>
      <c r="K762" s="11">
        <v>9</v>
      </c>
    </row>
    <row r="763" spans="1:11" ht="11.25">
      <c r="A763" s="12"/>
      <c r="B763" s="20"/>
      <c r="C763" s="365"/>
      <c r="D763" s="98" t="s">
        <v>87</v>
      </c>
      <c r="E763" s="92">
        <v>10457</v>
      </c>
      <c r="F763" s="93"/>
      <c r="G763" s="92">
        <v>10456.77</v>
      </c>
      <c r="H763" s="94">
        <f t="shared" si="25"/>
        <v>99.9978005164005</v>
      </c>
      <c r="I763" s="21"/>
      <c r="J763" s="243"/>
      <c r="K763" s="11"/>
    </row>
    <row r="764" spans="1:11" ht="11.25">
      <c r="A764" s="12"/>
      <c r="B764" s="20"/>
      <c r="C764" s="364"/>
      <c r="D764" s="98" t="s">
        <v>88</v>
      </c>
      <c r="E764" s="92">
        <v>4960</v>
      </c>
      <c r="F764" s="93"/>
      <c r="G764" s="92">
        <v>4960</v>
      </c>
      <c r="H764" s="94">
        <f t="shared" si="25"/>
        <v>100</v>
      </c>
      <c r="I764" s="21"/>
      <c r="J764" s="243"/>
      <c r="K764" s="11"/>
    </row>
    <row r="765" spans="1:11" ht="10.5" customHeight="1">
      <c r="A765" s="12"/>
      <c r="B765" s="20"/>
      <c r="C765" s="35">
        <v>4350</v>
      </c>
      <c r="D765" s="98" t="s">
        <v>10</v>
      </c>
      <c r="E765" s="167">
        <f>E766</f>
        <v>592</v>
      </c>
      <c r="F765" s="93"/>
      <c r="G765" s="92">
        <f>G766</f>
        <v>591.78</v>
      </c>
      <c r="H765" s="94">
        <f t="shared" si="25"/>
        <v>99.96283783783784</v>
      </c>
      <c r="I765" s="17" t="s">
        <v>222</v>
      </c>
      <c r="J765" s="243"/>
      <c r="K765" s="11">
        <v>9</v>
      </c>
    </row>
    <row r="766" spans="1:11" ht="11.25">
      <c r="A766" s="12"/>
      <c r="B766" s="20"/>
      <c r="C766" s="35"/>
      <c r="D766" s="98" t="s">
        <v>87</v>
      </c>
      <c r="E766" s="167">
        <v>592</v>
      </c>
      <c r="F766" s="93"/>
      <c r="G766" s="92">
        <v>591.78</v>
      </c>
      <c r="H766" s="94">
        <f t="shared" si="25"/>
        <v>99.96283783783784</v>
      </c>
      <c r="I766" s="21"/>
      <c r="J766" s="243"/>
      <c r="K766" s="11"/>
    </row>
    <row r="767" spans="1:11" ht="23.25" customHeight="1">
      <c r="A767" s="12"/>
      <c r="B767" s="20"/>
      <c r="C767" s="35">
        <v>4370</v>
      </c>
      <c r="D767" s="101" t="s">
        <v>190</v>
      </c>
      <c r="E767" s="167">
        <f>E768</f>
        <v>1084</v>
      </c>
      <c r="F767" s="93"/>
      <c r="G767" s="92">
        <f>G768</f>
        <v>1083.9</v>
      </c>
      <c r="H767" s="94">
        <f t="shared" si="25"/>
        <v>99.99077490774908</v>
      </c>
      <c r="I767" s="17" t="s">
        <v>222</v>
      </c>
      <c r="J767" s="243"/>
      <c r="K767" s="11">
        <v>9</v>
      </c>
    </row>
    <row r="768" spans="1:11" ht="11.25">
      <c r="A768" s="12"/>
      <c r="B768" s="20"/>
      <c r="C768" s="37"/>
      <c r="D768" s="98" t="s">
        <v>87</v>
      </c>
      <c r="E768" s="167">
        <v>1084</v>
      </c>
      <c r="F768" s="93"/>
      <c r="G768" s="92">
        <v>1083.9</v>
      </c>
      <c r="H768" s="94">
        <f t="shared" si="25"/>
        <v>99.99077490774908</v>
      </c>
      <c r="I768" s="21"/>
      <c r="J768" s="243"/>
      <c r="K768" s="11"/>
    </row>
    <row r="769" spans="1:11" ht="11.25">
      <c r="A769" s="12"/>
      <c r="B769" s="20"/>
      <c r="C769" s="35">
        <v>4410</v>
      </c>
      <c r="D769" s="98" t="s">
        <v>510</v>
      </c>
      <c r="E769" s="167">
        <f>E770</f>
        <v>183</v>
      </c>
      <c r="F769" s="93"/>
      <c r="G769" s="92">
        <f>G770</f>
        <v>183</v>
      </c>
      <c r="H769" s="94">
        <f t="shared" si="25"/>
        <v>100</v>
      </c>
      <c r="I769" s="17" t="s">
        <v>222</v>
      </c>
      <c r="J769" s="243"/>
      <c r="K769" s="11">
        <v>9</v>
      </c>
    </row>
    <row r="770" spans="1:11" ht="11.25">
      <c r="A770" s="12"/>
      <c r="B770" s="20"/>
      <c r="C770" s="37"/>
      <c r="D770" s="98" t="s">
        <v>87</v>
      </c>
      <c r="E770" s="167">
        <v>183</v>
      </c>
      <c r="F770" s="93"/>
      <c r="G770" s="92">
        <v>183</v>
      </c>
      <c r="H770" s="94">
        <f t="shared" si="25"/>
        <v>100</v>
      </c>
      <c r="I770" s="21"/>
      <c r="J770" s="243"/>
      <c r="K770" s="11"/>
    </row>
    <row r="771" spans="1:11" ht="11.25">
      <c r="A771" s="12"/>
      <c r="B771" s="20"/>
      <c r="C771" s="35">
        <v>4440</v>
      </c>
      <c r="D771" s="98" t="s">
        <v>6</v>
      </c>
      <c r="E771" s="167">
        <v>4376</v>
      </c>
      <c r="F771" s="93"/>
      <c r="G771" s="92">
        <v>4376</v>
      </c>
      <c r="H771" s="94">
        <f t="shared" si="25"/>
        <v>100</v>
      </c>
      <c r="I771" s="17" t="s">
        <v>222</v>
      </c>
      <c r="J771" s="243"/>
      <c r="K771" s="11">
        <v>9</v>
      </c>
    </row>
    <row r="772" spans="1:11" ht="11.25">
      <c r="A772" s="12"/>
      <c r="B772" s="20"/>
      <c r="C772" s="35" t="s">
        <v>136</v>
      </c>
      <c r="D772" s="98" t="s">
        <v>137</v>
      </c>
      <c r="E772" s="167">
        <v>827</v>
      </c>
      <c r="F772" s="93"/>
      <c r="G772" s="92">
        <v>708.63</v>
      </c>
      <c r="H772" s="94">
        <f aca="true" t="shared" si="26" ref="H772:H785">G772/E772*100</f>
        <v>85.68681983071342</v>
      </c>
      <c r="I772" s="17" t="s">
        <v>222</v>
      </c>
      <c r="J772" s="243"/>
      <c r="K772" s="11">
        <v>9</v>
      </c>
    </row>
    <row r="773" spans="1:11" ht="13.5" customHeight="1">
      <c r="A773" s="12"/>
      <c r="B773" s="20"/>
      <c r="C773" s="35">
        <v>4700</v>
      </c>
      <c r="D773" s="101" t="s">
        <v>11</v>
      </c>
      <c r="E773" s="167">
        <f>E774</f>
        <v>627</v>
      </c>
      <c r="F773" s="93"/>
      <c r="G773" s="92">
        <f>G774</f>
        <v>627</v>
      </c>
      <c r="H773" s="94">
        <f t="shared" si="26"/>
        <v>100</v>
      </c>
      <c r="I773" s="17" t="s">
        <v>222</v>
      </c>
      <c r="J773" s="243"/>
      <c r="K773" s="11">
        <v>9</v>
      </c>
    </row>
    <row r="774" spans="1:11" ht="11.25">
      <c r="A774" s="12"/>
      <c r="B774" s="20"/>
      <c r="C774" s="135"/>
      <c r="D774" s="98" t="s">
        <v>87</v>
      </c>
      <c r="E774" s="92">
        <v>627</v>
      </c>
      <c r="F774" s="93"/>
      <c r="G774" s="92">
        <v>627</v>
      </c>
      <c r="H774" s="94">
        <f t="shared" si="26"/>
        <v>100</v>
      </c>
      <c r="I774" s="21"/>
      <c r="J774" s="243"/>
      <c r="K774" s="11"/>
    </row>
    <row r="775" spans="1:11" ht="37.5" customHeight="1">
      <c r="A775" s="12"/>
      <c r="B775" s="305">
        <v>85213</v>
      </c>
      <c r="C775" s="26"/>
      <c r="D775" s="153" t="s">
        <v>205</v>
      </c>
      <c r="E775" s="175">
        <f>E776+E777</f>
        <v>52190</v>
      </c>
      <c r="F775" s="119"/>
      <c r="G775" s="175">
        <f>G776+G777</f>
        <v>52187.2</v>
      </c>
      <c r="H775" s="120">
        <f t="shared" si="26"/>
        <v>99.99463498754551</v>
      </c>
      <c r="I775" s="14"/>
      <c r="J775" s="252" t="s">
        <v>396</v>
      </c>
      <c r="K775" s="11"/>
    </row>
    <row r="776" spans="1:11" ht="36" customHeight="1">
      <c r="A776" s="40"/>
      <c r="B776" s="176"/>
      <c r="C776" s="286" t="s">
        <v>135</v>
      </c>
      <c r="D776" s="149" t="s">
        <v>203</v>
      </c>
      <c r="E776" s="177">
        <v>190</v>
      </c>
      <c r="F776" s="178"/>
      <c r="G776" s="177">
        <v>187.2</v>
      </c>
      <c r="H776" s="94">
        <f t="shared" si="26"/>
        <v>98.52631578947367</v>
      </c>
      <c r="I776" s="17" t="s">
        <v>222</v>
      </c>
      <c r="J776" s="243"/>
      <c r="K776" s="11">
        <v>9</v>
      </c>
    </row>
    <row r="777" spans="1:11" ht="11.25">
      <c r="A777" s="40"/>
      <c r="B777" s="83"/>
      <c r="C777" s="303">
        <v>4130</v>
      </c>
      <c r="D777" s="179" t="s">
        <v>12</v>
      </c>
      <c r="E777" s="219">
        <f>E778+E779+E780</f>
        <v>52000</v>
      </c>
      <c r="F777" s="181"/>
      <c r="G777" s="180">
        <f>G778+G779+G780</f>
        <v>52000</v>
      </c>
      <c r="H777" s="94">
        <f t="shared" si="26"/>
        <v>100</v>
      </c>
      <c r="I777" s="21" t="s">
        <v>222</v>
      </c>
      <c r="J777" s="243"/>
      <c r="K777" s="11">
        <v>9</v>
      </c>
    </row>
    <row r="778" spans="1:11" ht="11.25">
      <c r="A778" s="40"/>
      <c r="B778" s="83"/>
      <c r="C778" s="389"/>
      <c r="D778" s="98" t="s">
        <v>105</v>
      </c>
      <c r="E778" s="142">
        <v>29500</v>
      </c>
      <c r="F778" s="93"/>
      <c r="G778" s="142">
        <v>29500</v>
      </c>
      <c r="H778" s="94">
        <f t="shared" si="26"/>
        <v>100</v>
      </c>
      <c r="I778" s="352"/>
      <c r="J778" s="243"/>
      <c r="K778" s="11"/>
    </row>
    <row r="779" spans="1:11" ht="11.25">
      <c r="A779" s="40"/>
      <c r="B779" s="83"/>
      <c r="C779" s="390"/>
      <c r="D779" s="98" t="s">
        <v>104</v>
      </c>
      <c r="E779" s="142">
        <v>18000</v>
      </c>
      <c r="F779" s="93"/>
      <c r="G779" s="142">
        <v>18000</v>
      </c>
      <c r="H779" s="94">
        <f t="shared" si="26"/>
        <v>100</v>
      </c>
      <c r="I779" s="353"/>
      <c r="J779" s="243"/>
      <c r="K779" s="11"/>
    </row>
    <row r="780" spans="1:11" ht="11.25">
      <c r="A780" s="40"/>
      <c r="B780" s="82"/>
      <c r="C780" s="304"/>
      <c r="D780" s="98" t="s">
        <v>655</v>
      </c>
      <c r="E780" s="142">
        <v>4500</v>
      </c>
      <c r="F780" s="93"/>
      <c r="G780" s="142">
        <v>4500</v>
      </c>
      <c r="H780" s="94">
        <f t="shared" si="26"/>
        <v>100</v>
      </c>
      <c r="I780" s="354"/>
      <c r="J780" s="243"/>
      <c r="K780" s="11"/>
    </row>
    <row r="781" spans="1:11" ht="56.25">
      <c r="A781" s="12"/>
      <c r="B781" s="182">
        <v>85214</v>
      </c>
      <c r="C781" s="26"/>
      <c r="D781" s="173" t="s">
        <v>13</v>
      </c>
      <c r="E781" s="165">
        <f>E782+E785</f>
        <v>653583</v>
      </c>
      <c r="F781" s="119"/>
      <c r="G781" s="165">
        <f>G782+G785</f>
        <v>653581.66</v>
      </c>
      <c r="H781" s="120">
        <f t="shared" si="26"/>
        <v>99.99979497630753</v>
      </c>
      <c r="I781" s="14"/>
      <c r="J781" s="252" t="s">
        <v>397</v>
      </c>
      <c r="K781" s="11"/>
    </row>
    <row r="782" spans="1:11" ht="11.25">
      <c r="A782" s="12"/>
      <c r="B782" s="20"/>
      <c r="C782" s="35">
        <v>3110</v>
      </c>
      <c r="D782" s="98" t="s">
        <v>8</v>
      </c>
      <c r="E782" s="92">
        <f>E783+E784</f>
        <v>620657</v>
      </c>
      <c r="F782" s="93"/>
      <c r="G782" s="92">
        <f>G783+G784</f>
        <v>620656.06</v>
      </c>
      <c r="H782" s="94">
        <f t="shared" si="26"/>
        <v>99.99984854758749</v>
      </c>
      <c r="I782" s="21" t="s">
        <v>222</v>
      </c>
      <c r="J782" s="243"/>
      <c r="K782" s="11">
        <v>11</v>
      </c>
    </row>
    <row r="783" spans="1:11" ht="11.25">
      <c r="A783" s="12"/>
      <c r="B783" s="20"/>
      <c r="C783" s="355"/>
      <c r="D783" s="91" t="s">
        <v>315</v>
      </c>
      <c r="E783" s="146">
        <v>372000</v>
      </c>
      <c r="F783" s="93"/>
      <c r="G783" s="146">
        <v>372000</v>
      </c>
      <c r="H783" s="94">
        <f t="shared" si="26"/>
        <v>100</v>
      </c>
      <c r="I783" s="352"/>
      <c r="J783" s="243"/>
      <c r="K783" s="11"/>
    </row>
    <row r="784" spans="1:11" ht="11.25">
      <c r="A784" s="12"/>
      <c r="B784" s="20"/>
      <c r="C784" s="356"/>
      <c r="D784" s="91" t="s">
        <v>316</v>
      </c>
      <c r="E784" s="104">
        <v>248657</v>
      </c>
      <c r="F784" s="93"/>
      <c r="G784" s="104">
        <v>248656.06</v>
      </c>
      <c r="H784" s="94">
        <f t="shared" si="26"/>
        <v>99.99962196921864</v>
      </c>
      <c r="I784" s="354"/>
      <c r="J784" s="243"/>
      <c r="K784" s="11"/>
    </row>
    <row r="785" spans="1:11" ht="11.25">
      <c r="A785" s="12"/>
      <c r="B785" s="20"/>
      <c r="C785" s="24">
        <v>4300</v>
      </c>
      <c r="D785" s="91" t="s">
        <v>484</v>
      </c>
      <c r="E785" s="96">
        <f>E786+E787</f>
        <v>32926</v>
      </c>
      <c r="F785" s="93"/>
      <c r="G785" s="104">
        <f>G786+G787</f>
        <v>32925.6</v>
      </c>
      <c r="H785" s="94">
        <f t="shared" si="26"/>
        <v>99.99878515458907</v>
      </c>
      <c r="I785" s="21" t="s">
        <v>222</v>
      </c>
      <c r="J785" s="243"/>
      <c r="K785" s="11">
        <v>9</v>
      </c>
    </row>
    <row r="786" spans="1:11" ht="11.25">
      <c r="A786" s="12"/>
      <c r="B786" s="20"/>
      <c r="C786" s="355"/>
      <c r="D786" s="91" t="s">
        <v>206</v>
      </c>
      <c r="E786" s="104">
        <v>0</v>
      </c>
      <c r="F786" s="93"/>
      <c r="G786" s="104">
        <v>0</v>
      </c>
      <c r="H786" s="94">
        <v>0</v>
      </c>
      <c r="I786" s="352"/>
      <c r="J786" s="243"/>
      <c r="K786" s="11"/>
    </row>
    <row r="787" spans="1:11" ht="11.25">
      <c r="A787" s="12"/>
      <c r="B787" s="20"/>
      <c r="C787" s="356"/>
      <c r="D787" s="91" t="s">
        <v>35</v>
      </c>
      <c r="E787" s="104">
        <v>32926</v>
      </c>
      <c r="F787" s="93"/>
      <c r="G787" s="104">
        <v>32925.6</v>
      </c>
      <c r="H787" s="94">
        <f aca="true" t="shared" si="27" ref="H787:H801">G787/E787*100</f>
        <v>99.99878515458907</v>
      </c>
      <c r="I787" s="354"/>
      <c r="J787" s="243"/>
      <c r="K787" s="11"/>
    </row>
    <row r="788" spans="1:11" ht="22.5">
      <c r="A788" s="12"/>
      <c r="B788" s="116">
        <v>85215</v>
      </c>
      <c r="C788" s="26"/>
      <c r="D788" s="117" t="s">
        <v>16</v>
      </c>
      <c r="E788" s="165">
        <f>E789</f>
        <v>980860</v>
      </c>
      <c r="F788" s="119"/>
      <c r="G788" s="165">
        <f>G789</f>
        <v>972062.2</v>
      </c>
      <c r="H788" s="120">
        <f t="shared" si="27"/>
        <v>99.10305242338356</v>
      </c>
      <c r="I788" s="14"/>
      <c r="J788" s="252" t="s">
        <v>398</v>
      </c>
      <c r="K788" s="11"/>
    </row>
    <row r="789" spans="1:11" ht="11.25">
      <c r="A789" s="12"/>
      <c r="B789" s="20"/>
      <c r="C789" s="35">
        <v>3110</v>
      </c>
      <c r="D789" s="98" t="s">
        <v>8</v>
      </c>
      <c r="E789" s="92">
        <v>980860</v>
      </c>
      <c r="F789" s="93"/>
      <c r="G789" s="92">
        <v>972062.2</v>
      </c>
      <c r="H789" s="94">
        <f t="shared" si="27"/>
        <v>99.10305242338356</v>
      </c>
      <c r="I789" s="21" t="s">
        <v>222</v>
      </c>
      <c r="J789" s="243"/>
      <c r="K789" s="11">
        <v>11</v>
      </c>
    </row>
    <row r="790" spans="1:11" ht="22.5">
      <c r="A790" s="12"/>
      <c r="B790" s="305" t="s">
        <v>106</v>
      </c>
      <c r="C790" s="26"/>
      <c r="D790" s="144" t="s">
        <v>107</v>
      </c>
      <c r="E790" s="175">
        <f>E791+E792+E795</f>
        <v>252819</v>
      </c>
      <c r="F790" s="119"/>
      <c r="G790" s="175">
        <f>G791+G792+G795</f>
        <v>252193.05</v>
      </c>
      <c r="H790" s="120">
        <f t="shared" si="27"/>
        <v>99.75241180449254</v>
      </c>
      <c r="I790" s="14"/>
      <c r="J790" s="252" t="s">
        <v>611</v>
      </c>
      <c r="K790" s="11"/>
    </row>
    <row r="791" spans="1:11" ht="36" customHeight="1">
      <c r="A791" s="40"/>
      <c r="B791" s="387"/>
      <c r="C791" s="308" t="s">
        <v>135</v>
      </c>
      <c r="D791" s="149" t="s">
        <v>203</v>
      </c>
      <c r="E791" s="177">
        <v>310</v>
      </c>
      <c r="F791" s="178"/>
      <c r="G791" s="177">
        <v>309.25</v>
      </c>
      <c r="H791" s="94">
        <f t="shared" si="27"/>
        <v>99.75806451612902</v>
      </c>
      <c r="I791" s="17" t="s">
        <v>222</v>
      </c>
      <c r="J791" s="243"/>
      <c r="K791" s="11">
        <v>9</v>
      </c>
    </row>
    <row r="792" spans="1:11" ht="11.25">
      <c r="A792" s="40"/>
      <c r="B792" s="388"/>
      <c r="C792" s="35">
        <v>3110</v>
      </c>
      <c r="D792" s="179" t="s">
        <v>8</v>
      </c>
      <c r="E792" s="183">
        <f>E793+E794</f>
        <v>252500</v>
      </c>
      <c r="F792" s="181"/>
      <c r="G792" s="183">
        <f>G793+G794</f>
        <v>251875</v>
      </c>
      <c r="H792" s="94">
        <f t="shared" si="27"/>
        <v>99.75247524752476</v>
      </c>
      <c r="I792" s="21" t="s">
        <v>222</v>
      </c>
      <c r="J792" s="243"/>
      <c r="K792" s="11">
        <v>11</v>
      </c>
    </row>
    <row r="793" spans="1:11" ht="11.25">
      <c r="A793" s="40"/>
      <c r="B793" s="307"/>
      <c r="C793" s="284"/>
      <c r="D793" s="168" t="s">
        <v>612</v>
      </c>
      <c r="E793" s="310">
        <v>201500</v>
      </c>
      <c r="F793" s="311"/>
      <c r="G793" s="310">
        <v>201500</v>
      </c>
      <c r="H793" s="196">
        <f t="shared" si="27"/>
        <v>100</v>
      </c>
      <c r="I793" s="352"/>
      <c r="J793" s="355"/>
      <c r="K793" s="11"/>
    </row>
    <row r="794" spans="1:11" ht="11.25">
      <c r="A794" s="40"/>
      <c r="B794" s="307"/>
      <c r="C794" s="174"/>
      <c r="D794" s="168" t="s">
        <v>613</v>
      </c>
      <c r="E794" s="183">
        <v>51000</v>
      </c>
      <c r="F794" s="181"/>
      <c r="G794" s="183">
        <v>50375</v>
      </c>
      <c r="H794" s="94">
        <f t="shared" si="27"/>
        <v>98.77450980392157</v>
      </c>
      <c r="I794" s="354"/>
      <c r="J794" s="356"/>
      <c r="K794" s="11"/>
    </row>
    <row r="795" spans="1:11" ht="11.25">
      <c r="A795" s="40"/>
      <c r="B795" s="306"/>
      <c r="C795" s="174" t="s">
        <v>136</v>
      </c>
      <c r="D795" s="179" t="s">
        <v>137</v>
      </c>
      <c r="E795" s="310">
        <v>9</v>
      </c>
      <c r="F795" s="311"/>
      <c r="G795" s="310">
        <v>8.8</v>
      </c>
      <c r="H795" s="196">
        <f t="shared" si="27"/>
        <v>97.77777777777779</v>
      </c>
      <c r="I795" s="21" t="s">
        <v>222</v>
      </c>
      <c r="J795" s="243"/>
      <c r="K795" s="11"/>
    </row>
    <row r="796" spans="1:11" ht="45">
      <c r="A796" s="12"/>
      <c r="B796" s="182">
        <v>85219</v>
      </c>
      <c r="C796" s="26"/>
      <c r="D796" s="144" t="s">
        <v>17</v>
      </c>
      <c r="E796" s="309">
        <f>E797+E798+E801+E802+E805+E808+E811+E814+E816+E819+E821+E824+E827+E829+E832+E834+E837+E838</f>
        <v>896048</v>
      </c>
      <c r="F796" s="119"/>
      <c r="G796" s="309">
        <f>G797+G798+G801+G802+G805+G808+G811+G814+G816+G819+G821+G824+G827+G829+G832+G834+G837+G838</f>
        <v>896017.8600000002</v>
      </c>
      <c r="H796" s="120">
        <f t="shared" si="27"/>
        <v>99.99663634091033</v>
      </c>
      <c r="I796" s="14"/>
      <c r="J796" s="252" t="s">
        <v>451</v>
      </c>
      <c r="K796" s="11"/>
    </row>
    <row r="797" spans="1:11" ht="35.25" customHeight="1">
      <c r="A797" s="12"/>
      <c r="B797" s="140"/>
      <c r="C797" s="35" t="s">
        <v>135</v>
      </c>
      <c r="D797" s="149" t="s">
        <v>203</v>
      </c>
      <c r="E797" s="145">
        <v>200</v>
      </c>
      <c r="F797" s="97"/>
      <c r="G797" s="145">
        <v>199.82</v>
      </c>
      <c r="H797" s="94">
        <f t="shared" si="27"/>
        <v>99.91</v>
      </c>
      <c r="I797" s="17" t="s">
        <v>222</v>
      </c>
      <c r="J797" s="243"/>
      <c r="K797" s="11">
        <v>9</v>
      </c>
    </row>
    <row r="798" spans="1:11" ht="11.25">
      <c r="A798" s="12"/>
      <c r="B798" s="20"/>
      <c r="C798" s="35">
        <v>3020</v>
      </c>
      <c r="D798" s="179" t="s">
        <v>527</v>
      </c>
      <c r="E798" s="142">
        <f>E799+E800</f>
        <v>1730</v>
      </c>
      <c r="F798" s="93"/>
      <c r="G798" s="142">
        <f>G799+G800</f>
        <v>1729.6100000000001</v>
      </c>
      <c r="H798" s="94">
        <f t="shared" si="27"/>
        <v>99.97745664739885</v>
      </c>
      <c r="I798" s="21" t="s">
        <v>222</v>
      </c>
      <c r="J798" s="243"/>
      <c r="K798" s="11">
        <v>11</v>
      </c>
    </row>
    <row r="799" spans="1:11" ht="11.25">
      <c r="A799" s="12"/>
      <c r="B799" s="20"/>
      <c r="C799" s="383"/>
      <c r="D799" s="91" t="s">
        <v>14</v>
      </c>
      <c r="E799" s="136">
        <v>1520</v>
      </c>
      <c r="F799" s="93"/>
      <c r="G799" s="136">
        <v>1520</v>
      </c>
      <c r="H799" s="94">
        <f t="shared" si="27"/>
        <v>100</v>
      </c>
      <c r="I799" s="352"/>
      <c r="J799" s="243"/>
      <c r="K799" s="11"/>
    </row>
    <row r="800" spans="1:11" ht="11.25">
      <c r="A800" s="12"/>
      <c r="B800" s="20"/>
      <c r="C800" s="383"/>
      <c r="D800" s="91" t="s">
        <v>18</v>
      </c>
      <c r="E800" s="184">
        <v>210</v>
      </c>
      <c r="F800" s="93"/>
      <c r="G800" s="184">
        <v>209.61</v>
      </c>
      <c r="H800" s="94">
        <f t="shared" si="27"/>
        <v>99.81428571428572</v>
      </c>
      <c r="I800" s="354"/>
      <c r="J800" s="243"/>
      <c r="K800" s="11"/>
    </row>
    <row r="801" spans="1:11" ht="11.25">
      <c r="A801" s="12"/>
      <c r="B801" s="20"/>
      <c r="C801" s="24" t="s">
        <v>163</v>
      </c>
      <c r="D801" s="98" t="s">
        <v>506</v>
      </c>
      <c r="E801" s="93">
        <v>2400</v>
      </c>
      <c r="F801" s="93"/>
      <c r="G801" s="93">
        <v>2400</v>
      </c>
      <c r="H801" s="94">
        <f t="shared" si="27"/>
        <v>100</v>
      </c>
      <c r="I801" s="21" t="s">
        <v>222</v>
      </c>
      <c r="J801" s="243"/>
      <c r="K801" s="11">
        <v>11</v>
      </c>
    </row>
    <row r="802" spans="1:11" ht="11.25">
      <c r="A802" s="12"/>
      <c r="B802" s="20"/>
      <c r="C802" s="35">
        <v>4010</v>
      </c>
      <c r="D802" s="98" t="s">
        <v>502</v>
      </c>
      <c r="E802" s="131">
        <f>E803+E804</f>
        <v>632019</v>
      </c>
      <c r="F802" s="93"/>
      <c r="G802" s="131">
        <f>G803+G804</f>
        <v>632018.88</v>
      </c>
      <c r="H802" s="94">
        <f aca="true" t="shared" si="28" ref="H802:H848">G802/E802*100</f>
        <v>99.99998101322903</v>
      </c>
      <c r="I802" s="21" t="s">
        <v>222</v>
      </c>
      <c r="J802" s="243"/>
      <c r="K802" s="11">
        <v>8</v>
      </c>
    </row>
    <row r="803" spans="1:11" ht="11.25">
      <c r="A803" s="12"/>
      <c r="B803" s="20"/>
      <c r="C803" s="383"/>
      <c r="D803" s="91" t="s">
        <v>14</v>
      </c>
      <c r="E803" s="146">
        <v>570719</v>
      </c>
      <c r="F803" s="93"/>
      <c r="G803" s="146">
        <v>570719</v>
      </c>
      <c r="H803" s="94">
        <f t="shared" si="28"/>
        <v>100</v>
      </c>
      <c r="I803" s="352"/>
      <c r="J803" s="243"/>
      <c r="K803" s="11"/>
    </row>
    <row r="804" spans="1:11" ht="11.25">
      <c r="A804" s="12"/>
      <c r="B804" s="20"/>
      <c r="C804" s="383"/>
      <c r="D804" s="91" t="s">
        <v>18</v>
      </c>
      <c r="E804" s="170">
        <v>61300</v>
      </c>
      <c r="F804" s="93"/>
      <c r="G804" s="170">
        <v>61299.88</v>
      </c>
      <c r="H804" s="94">
        <f t="shared" si="28"/>
        <v>99.99980424143557</v>
      </c>
      <c r="I804" s="354"/>
      <c r="J804" s="243"/>
      <c r="K804" s="11"/>
    </row>
    <row r="805" spans="1:11" ht="11.25">
      <c r="A805" s="12"/>
      <c r="B805" s="20"/>
      <c r="C805" s="35">
        <v>4040</v>
      </c>
      <c r="D805" s="98" t="s">
        <v>514</v>
      </c>
      <c r="E805" s="137">
        <f>E806+E807</f>
        <v>44554</v>
      </c>
      <c r="F805" s="93"/>
      <c r="G805" s="137">
        <f>G806+G807</f>
        <v>44553.14</v>
      </c>
      <c r="H805" s="94">
        <f t="shared" si="28"/>
        <v>99.99806975804641</v>
      </c>
      <c r="I805" s="21" t="s">
        <v>222</v>
      </c>
      <c r="J805" s="243"/>
      <c r="K805" s="11">
        <v>8</v>
      </c>
    </row>
    <row r="806" spans="1:11" ht="11.25">
      <c r="A806" s="12"/>
      <c r="B806" s="20"/>
      <c r="C806" s="355"/>
      <c r="D806" s="91" t="s">
        <v>14</v>
      </c>
      <c r="E806" s="136">
        <v>40527</v>
      </c>
      <c r="F806" s="93"/>
      <c r="G806" s="136">
        <v>40526.74</v>
      </c>
      <c r="H806" s="94">
        <f t="shared" si="28"/>
        <v>99.99935845238977</v>
      </c>
      <c r="I806" s="21"/>
      <c r="J806" s="243"/>
      <c r="K806" s="11"/>
    </row>
    <row r="807" spans="1:11" ht="11.25">
      <c r="A807" s="12"/>
      <c r="B807" s="20"/>
      <c r="C807" s="356"/>
      <c r="D807" s="91" t="s">
        <v>18</v>
      </c>
      <c r="E807" s="136">
        <v>4027</v>
      </c>
      <c r="F807" s="93"/>
      <c r="G807" s="136">
        <v>4026.4</v>
      </c>
      <c r="H807" s="94">
        <f t="shared" si="28"/>
        <v>99.98510057114478</v>
      </c>
      <c r="I807" s="21"/>
      <c r="J807" s="243"/>
      <c r="K807" s="11"/>
    </row>
    <row r="808" spans="1:11" ht="11.25">
      <c r="A808" s="12"/>
      <c r="B808" s="20"/>
      <c r="C808" s="35">
        <v>4110</v>
      </c>
      <c r="D808" s="98" t="s">
        <v>503</v>
      </c>
      <c r="E808" s="137">
        <f>E809+E810</f>
        <v>88657</v>
      </c>
      <c r="F808" s="93"/>
      <c r="G808" s="137">
        <f>G809+G810</f>
        <v>88656.79</v>
      </c>
      <c r="H808" s="94">
        <f t="shared" si="28"/>
        <v>99.99976313207078</v>
      </c>
      <c r="I808" s="21" t="s">
        <v>222</v>
      </c>
      <c r="J808" s="243"/>
      <c r="K808" s="11">
        <v>8</v>
      </c>
    </row>
    <row r="809" spans="1:11" ht="11.25">
      <c r="A809" s="12"/>
      <c r="B809" s="20"/>
      <c r="C809" s="355"/>
      <c r="D809" s="91" t="s">
        <v>14</v>
      </c>
      <c r="E809" s="170">
        <v>82554</v>
      </c>
      <c r="F809" s="93"/>
      <c r="G809" s="170">
        <v>82554</v>
      </c>
      <c r="H809" s="94">
        <f t="shared" si="28"/>
        <v>100</v>
      </c>
      <c r="I809" s="352"/>
      <c r="J809" s="243"/>
      <c r="K809" s="11"/>
    </row>
    <row r="810" spans="1:11" ht="11.25">
      <c r="A810" s="12"/>
      <c r="B810" s="20"/>
      <c r="C810" s="356"/>
      <c r="D810" s="91" t="s">
        <v>18</v>
      </c>
      <c r="E810" s="136">
        <v>6103</v>
      </c>
      <c r="F810" s="93"/>
      <c r="G810" s="136">
        <v>6102.79</v>
      </c>
      <c r="H810" s="94">
        <f t="shared" si="28"/>
        <v>99.99655906931018</v>
      </c>
      <c r="I810" s="354"/>
      <c r="J810" s="243"/>
      <c r="K810" s="11"/>
    </row>
    <row r="811" spans="1:11" ht="11.25">
      <c r="A811" s="12"/>
      <c r="B811" s="20"/>
      <c r="C811" s="35">
        <v>4120</v>
      </c>
      <c r="D811" s="98" t="s">
        <v>504</v>
      </c>
      <c r="E811" s="142">
        <f>E812+E813</f>
        <v>9952</v>
      </c>
      <c r="F811" s="93"/>
      <c r="G811" s="142">
        <f>G812+G813</f>
        <v>9950.52</v>
      </c>
      <c r="H811" s="94">
        <f t="shared" si="28"/>
        <v>99.98512861736334</v>
      </c>
      <c r="I811" s="21" t="s">
        <v>222</v>
      </c>
      <c r="J811" s="243"/>
      <c r="K811" s="11">
        <v>8</v>
      </c>
    </row>
    <row r="812" spans="1:11" ht="11.25">
      <c r="A812" s="12"/>
      <c r="B812" s="20"/>
      <c r="C812" s="366"/>
      <c r="D812" s="91" t="s">
        <v>14</v>
      </c>
      <c r="E812" s="136">
        <v>9457</v>
      </c>
      <c r="F812" s="93"/>
      <c r="G812" s="136">
        <v>9456.16</v>
      </c>
      <c r="H812" s="94">
        <f t="shared" si="28"/>
        <v>99.99111769059955</v>
      </c>
      <c r="I812" s="352"/>
      <c r="J812" s="243"/>
      <c r="K812" s="11"/>
    </row>
    <row r="813" spans="1:11" ht="11.25">
      <c r="A813" s="12"/>
      <c r="B813" s="20"/>
      <c r="C813" s="356"/>
      <c r="D813" s="91" t="s">
        <v>18</v>
      </c>
      <c r="E813" s="184">
        <v>495</v>
      </c>
      <c r="F813" s="93"/>
      <c r="G813" s="184">
        <v>494.36</v>
      </c>
      <c r="H813" s="94">
        <f t="shared" si="28"/>
        <v>99.87070707070707</v>
      </c>
      <c r="I813" s="354"/>
      <c r="J813" s="243"/>
      <c r="K813" s="11"/>
    </row>
    <row r="814" spans="1:11" ht="11.25">
      <c r="A814" s="12"/>
      <c r="B814" s="20"/>
      <c r="C814" s="82" t="s">
        <v>170</v>
      </c>
      <c r="D814" s="98" t="s">
        <v>486</v>
      </c>
      <c r="E814" s="93">
        <f>E815</f>
        <v>1415</v>
      </c>
      <c r="F814" s="93"/>
      <c r="G814" s="93">
        <f>G815</f>
        <v>1415</v>
      </c>
      <c r="H814" s="94">
        <f t="shared" si="28"/>
        <v>100</v>
      </c>
      <c r="I814" s="21" t="s">
        <v>222</v>
      </c>
      <c r="J814" s="243"/>
      <c r="K814" s="11"/>
    </row>
    <row r="815" spans="1:11" ht="11.25">
      <c r="A815" s="12"/>
      <c r="B815" s="20"/>
      <c r="C815" s="34"/>
      <c r="D815" s="91" t="s">
        <v>14</v>
      </c>
      <c r="E815" s="93">
        <v>1415</v>
      </c>
      <c r="F815" s="93"/>
      <c r="G815" s="93">
        <v>1415</v>
      </c>
      <c r="H815" s="94">
        <f t="shared" si="28"/>
        <v>100</v>
      </c>
      <c r="I815" s="277"/>
      <c r="J815" s="243"/>
      <c r="K815" s="11"/>
    </row>
    <row r="816" spans="1:11" ht="11.25">
      <c r="A816" s="12"/>
      <c r="B816" s="20"/>
      <c r="C816" s="35">
        <v>4210</v>
      </c>
      <c r="D816" s="98" t="s">
        <v>487</v>
      </c>
      <c r="E816" s="216">
        <f>E817+E818</f>
        <v>15714</v>
      </c>
      <c r="F816" s="93"/>
      <c r="G816" s="142">
        <f>G817+G818</f>
        <v>15713.66</v>
      </c>
      <c r="H816" s="94">
        <f t="shared" si="28"/>
        <v>99.99783632429681</v>
      </c>
      <c r="I816" s="21" t="s">
        <v>222</v>
      </c>
      <c r="J816" s="243"/>
      <c r="K816" s="11">
        <v>9</v>
      </c>
    </row>
    <row r="817" spans="1:11" ht="11.25">
      <c r="A817" s="12"/>
      <c r="B817" s="20"/>
      <c r="C817" s="355"/>
      <c r="D817" s="91" t="s">
        <v>14</v>
      </c>
      <c r="E817" s="136">
        <v>12308</v>
      </c>
      <c r="F817" s="93"/>
      <c r="G817" s="136">
        <v>12308</v>
      </c>
      <c r="H817" s="94">
        <f t="shared" si="28"/>
        <v>100</v>
      </c>
      <c r="I817" s="352"/>
      <c r="J817" s="243"/>
      <c r="K817" s="11"/>
    </row>
    <row r="818" spans="1:11" ht="11.25">
      <c r="A818" s="12"/>
      <c r="B818" s="20"/>
      <c r="C818" s="356"/>
      <c r="D818" s="91" t="s">
        <v>18</v>
      </c>
      <c r="E818" s="217">
        <v>3406</v>
      </c>
      <c r="F818" s="93"/>
      <c r="G818" s="136">
        <v>3405.66</v>
      </c>
      <c r="H818" s="94">
        <f t="shared" si="28"/>
        <v>99.99001761597182</v>
      </c>
      <c r="I818" s="354"/>
      <c r="J818" s="243"/>
      <c r="K818" s="11"/>
    </row>
    <row r="819" spans="1:11" ht="11.25">
      <c r="A819" s="12"/>
      <c r="B819" s="20"/>
      <c r="C819" s="35">
        <v>4220</v>
      </c>
      <c r="D819" s="98" t="s">
        <v>19</v>
      </c>
      <c r="E819" s="161">
        <f>E820</f>
        <v>20000</v>
      </c>
      <c r="F819" s="93"/>
      <c r="G819" s="137">
        <f>G820</f>
        <v>19986.3</v>
      </c>
      <c r="H819" s="94">
        <f t="shared" si="28"/>
        <v>99.9315</v>
      </c>
      <c r="I819" s="21" t="s">
        <v>222</v>
      </c>
      <c r="J819" s="243"/>
      <c r="K819" s="11">
        <v>9</v>
      </c>
    </row>
    <row r="820" spans="1:11" ht="11.25">
      <c r="A820" s="12"/>
      <c r="B820" s="20"/>
      <c r="C820" s="24"/>
      <c r="D820" s="91" t="s">
        <v>207</v>
      </c>
      <c r="E820" s="141">
        <v>20000</v>
      </c>
      <c r="F820" s="93"/>
      <c r="G820" s="170">
        <v>19986.3</v>
      </c>
      <c r="H820" s="94">
        <f t="shared" si="28"/>
        <v>99.9315</v>
      </c>
      <c r="I820" s="21"/>
      <c r="J820" s="243"/>
      <c r="K820" s="11"/>
    </row>
    <row r="821" spans="1:11" ht="11.25">
      <c r="A821" s="12"/>
      <c r="B821" s="20"/>
      <c r="C821" s="24" t="s">
        <v>90</v>
      </c>
      <c r="D821" s="98" t="s">
        <v>516</v>
      </c>
      <c r="E821" s="161">
        <f>E822+E823</f>
        <v>1957</v>
      </c>
      <c r="F821" s="93"/>
      <c r="G821" s="137">
        <f>G822+G823</f>
        <v>1957</v>
      </c>
      <c r="H821" s="94">
        <f t="shared" si="28"/>
        <v>100</v>
      </c>
      <c r="I821" s="21" t="s">
        <v>222</v>
      </c>
      <c r="J821" s="243"/>
      <c r="K821" s="11">
        <v>9</v>
      </c>
    </row>
    <row r="822" spans="1:11" ht="11.25">
      <c r="A822" s="12"/>
      <c r="B822" s="20"/>
      <c r="C822" s="355"/>
      <c r="D822" s="91" t="s">
        <v>14</v>
      </c>
      <c r="E822" s="161">
        <v>1852</v>
      </c>
      <c r="F822" s="93"/>
      <c r="G822" s="137">
        <v>1852</v>
      </c>
      <c r="H822" s="94">
        <f t="shared" si="28"/>
        <v>100</v>
      </c>
      <c r="I822" s="352"/>
      <c r="J822" s="243"/>
      <c r="K822" s="11"/>
    </row>
    <row r="823" spans="1:11" ht="11.25">
      <c r="A823" s="12"/>
      <c r="B823" s="20"/>
      <c r="C823" s="356"/>
      <c r="D823" s="91" t="s">
        <v>18</v>
      </c>
      <c r="E823" s="161">
        <v>105</v>
      </c>
      <c r="F823" s="93"/>
      <c r="G823" s="137">
        <v>105</v>
      </c>
      <c r="H823" s="94">
        <f t="shared" si="28"/>
        <v>100</v>
      </c>
      <c r="I823" s="354"/>
      <c r="J823" s="243"/>
      <c r="K823" s="11"/>
    </row>
    <row r="824" spans="1:11" ht="11.25">
      <c r="A824" s="12"/>
      <c r="B824" s="20"/>
      <c r="C824" s="35">
        <v>4300</v>
      </c>
      <c r="D824" s="98" t="s">
        <v>484</v>
      </c>
      <c r="E824" s="161">
        <f>SUM(E825:E826)</f>
        <v>48339</v>
      </c>
      <c r="F824" s="93"/>
      <c r="G824" s="137">
        <f>SUM(G825:G826)</f>
        <v>48327.77</v>
      </c>
      <c r="H824" s="94">
        <f t="shared" si="28"/>
        <v>99.97676824096484</v>
      </c>
      <c r="I824" s="21" t="s">
        <v>222</v>
      </c>
      <c r="J824" s="243"/>
      <c r="K824" s="11">
        <v>9</v>
      </c>
    </row>
    <row r="825" spans="1:11" ht="11.25">
      <c r="A825" s="12"/>
      <c r="B825" s="20"/>
      <c r="C825" s="355"/>
      <c r="D825" s="91" t="s">
        <v>14</v>
      </c>
      <c r="E825" s="141">
        <v>47610</v>
      </c>
      <c r="F825" s="93"/>
      <c r="G825" s="170">
        <v>47599.45</v>
      </c>
      <c r="H825" s="94">
        <f t="shared" si="28"/>
        <v>99.97784078975005</v>
      </c>
      <c r="I825" s="352"/>
      <c r="J825" s="243"/>
      <c r="K825" s="11"/>
    </row>
    <row r="826" spans="1:11" ht="11.25">
      <c r="A826" s="12"/>
      <c r="B826" s="20"/>
      <c r="C826" s="356"/>
      <c r="D826" s="91" t="s">
        <v>18</v>
      </c>
      <c r="E826" s="217">
        <v>729</v>
      </c>
      <c r="F826" s="93"/>
      <c r="G826" s="136">
        <v>728.32</v>
      </c>
      <c r="H826" s="94">
        <f t="shared" si="28"/>
        <v>99.90672153635117</v>
      </c>
      <c r="I826" s="354"/>
      <c r="J826" s="243"/>
      <c r="K826" s="11"/>
    </row>
    <row r="827" spans="1:11" ht="11.25">
      <c r="A827" s="12"/>
      <c r="B827" s="20"/>
      <c r="C827" s="35">
        <v>4350</v>
      </c>
      <c r="D827" s="102" t="s">
        <v>10</v>
      </c>
      <c r="E827" s="217">
        <f>E828</f>
        <v>1139</v>
      </c>
      <c r="F827" s="93"/>
      <c r="G827" s="136">
        <f>G828</f>
        <v>1139</v>
      </c>
      <c r="H827" s="94">
        <f t="shared" si="28"/>
        <v>100</v>
      </c>
      <c r="I827" s="21" t="s">
        <v>222</v>
      </c>
      <c r="J827" s="243"/>
      <c r="K827" s="11">
        <v>9</v>
      </c>
    </row>
    <row r="828" spans="1:11" ht="11.25">
      <c r="A828" s="12"/>
      <c r="B828" s="20"/>
      <c r="C828" s="24"/>
      <c r="D828" s="91" t="s">
        <v>14</v>
      </c>
      <c r="E828" s="141">
        <v>1139</v>
      </c>
      <c r="F828" s="93"/>
      <c r="G828" s="170">
        <v>1139</v>
      </c>
      <c r="H828" s="94">
        <f t="shared" si="28"/>
        <v>100</v>
      </c>
      <c r="I828" s="21"/>
      <c r="J828" s="243"/>
      <c r="K828" s="11"/>
    </row>
    <row r="829" spans="1:11" ht="22.5">
      <c r="A829" s="12"/>
      <c r="B829" s="20"/>
      <c r="C829" s="35">
        <v>4370</v>
      </c>
      <c r="D829" s="101" t="s">
        <v>190</v>
      </c>
      <c r="E829" s="217">
        <f>E830+E831</f>
        <v>4612</v>
      </c>
      <c r="F829" s="93"/>
      <c r="G829" s="136">
        <f>G830+G831</f>
        <v>4612</v>
      </c>
      <c r="H829" s="94">
        <f t="shared" si="28"/>
        <v>100</v>
      </c>
      <c r="I829" s="21" t="s">
        <v>222</v>
      </c>
      <c r="J829" s="243"/>
      <c r="K829" s="11">
        <v>9</v>
      </c>
    </row>
    <row r="830" spans="1:11" ht="11.25">
      <c r="A830" s="12"/>
      <c r="B830" s="20"/>
      <c r="C830" s="355"/>
      <c r="D830" s="91" t="s">
        <v>14</v>
      </c>
      <c r="E830" s="136">
        <v>3984</v>
      </c>
      <c r="F830" s="93"/>
      <c r="G830" s="136">
        <v>3984</v>
      </c>
      <c r="H830" s="94">
        <f t="shared" si="28"/>
        <v>100</v>
      </c>
      <c r="I830" s="352"/>
      <c r="J830" s="243"/>
      <c r="K830" s="11"/>
    </row>
    <row r="831" spans="1:11" ht="11.25">
      <c r="A831" s="12"/>
      <c r="B831" s="20"/>
      <c r="C831" s="356"/>
      <c r="D831" s="91" t="s">
        <v>18</v>
      </c>
      <c r="E831" s="136">
        <v>628</v>
      </c>
      <c r="F831" s="93"/>
      <c r="G831" s="136">
        <v>628</v>
      </c>
      <c r="H831" s="94">
        <f t="shared" si="28"/>
        <v>100</v>
      </c>
      <c r="I831" s="354"/>
      <c r="J831" s="243"/>
      <c r="K831" s="11"/>
    </row>
    <row r="832" spans="1:11" ht="11.25">
      <c r="A832" s="12"/>
      <c r="B832" s="20"/>
      <c r="C832" s="35">
        <v>4410</v>
      </c>
      <c r="D832" s="98" t="s">
        <v>510</v>
      </c>
      <c r="E832" s="216">
        <f>E833</f>
        <v>834</v>
      </c>
      <c r="F832" s="93"/>
      <c r="G832" s="142">
        <f>G833</f>
        <v>833.79</v>
      </c>
      <c r="H832" s="94">
        <f t="shared" si="28"/>
        <v>99.97482014388488</v>
      </c>
      <c r="I832" s="21" t="s">
        <v>222</v>
      </c>
      <c r="J832" s="243"/>
      <c r="K832" s="11">
        <v>9</v>
      </c>
    </row>
    <row r="833" spans="1:11" ht="11.25">
      <c r="A833" s="12"/>
      <c r="B833" s="20"/>
      <c r="C833" s="24"/>
      <c r="D833" s="91" t="s">
        <v>14</v>
      </c>
      <c r="E833" s="217">
        <v>834</v>
      </c>
      <c r="F833" s="93"/>
      <c r="G833" s="136">
        <v>833.79</v>
      </c>
      <c r="H833" s="94">
        <f t="shared" si="28"/>
        <v>99.97482014388488</v>
      </c>
      <c r="I833" s="21"/>
      <c r="J833" s="243"/>
      <c r="K833" s="11"/>
    </row>
    <row r="834" spans="1:11" ht="11.25">
      <c r="A834" s="12"/>
      <c r="B834" s="20"/>
      <c r="C834" s="35">
        <v>4440</v>
      </c>
      <c r="D834" s="98" t="s">
        <v>518</v>
      </c>
      <c r="E834" s="216">
        <f>E835+E836</f>
        <v>20975</v>
      </c>
      <c r="F834" s="93"/>
      <c r="G834" s="142">
        <f>G835+G836</f>
        <v>20975</v>
      </c>
      <c r="H834" s="94">
        <f t="shared" si="28"/>
        <v>100</v>
      </c>
      <c r="I834" s="21" t="s">
        <v>222</v>
      </c>
      <c r="J834" s="243"/>
      <c r="K834" s="11">
        <v>9</v>
      </c>
    </row>
    <row r="835" spans="1:11" ht="11.25">
      <c r="A835" s="12"/>
      <c r="B835" s="20"/>
      <c r="C835" s="355"/>
      <c r="D835" s="91" t="s">
        <v>14</v>
      </c>
      <c r="E835" s="217">
        <v>18650</v>
      </c>
      <c r="F835" s="93"/>
      <c r="G835" s="136">
        <v>18650</v>
      </c>
      <c r="H835" s="94">
        <f t="shared" si="28"/>
        <v>100</v>
      </c>
      <c r="I835" s="352"/>
      <c r="J835" s="243"/>
      <c r="K835" s="11"/>
    </row>
    <row r="836" spans="1:11" ht="11.25">
      <c r="A836" s="12"/>
      <c r="B836" s="20"/>
      <c r="C836" s="356"/>
      <c r="D836" s="91" t="s">
        <v>18</v>
      </c>
      <c r="E836" s="217">
        <v>2325</v>
      </c>
      <c r="F836" s="93"/>
      <c r="G836" s="136">
        <v>2325</v>
      </c>
      <c r="H836" s="94">
        <f t="shared" si="28"/>
        <v>100</v>
      </c>
      <c r="I836" s="354"/>
      <c r="J836" s="243"/>
      <c r="K836" s="11"/>
    </row>
    <row r="837" spans="1:11" ht="11.25">
      <c r="A837" s="12"/>
      <c r="B837" s="20"/>
      <c r="C837" s="24" t="s">
        <v>136</v>
      </c>
      <c r="D837" s="91" t="s">
        <v>137</v>
      </c>
      <c r="E837" s="217">
        <v>2</v>
      </c>
      <c r="F837" s="93"/>
      <c r="G837" s="136">
        <v>1.09</v>
      </c>
      <c r="H837" s="94">
        <f t="shared" si="28"/>
        <v>54.50000000000001</v>
      </c>
      <c r="I837" s="21" t="s">
        <v>222</v>
      </c>
      <c r="J837" s="243"/>
      <c r="K837" s="11">
        <v>9</v>
      </c>
    </row>
    <row r="838" spans="1:11" ht="14.25" customHeight="1">
      <c r="A838" s="12"/>
      <c r="B838" s="20"/>
      <c r="C838" s="35">
        <v>4700</v>
      </c>
      <c r="D838" s="102" t="s">
        <v>520</v>
      </c>
      <c r="E838" s="217">
        <f>E839</f>
        <v>1549</v>
      </c>
      <c r="F838" s="93"/>
      <c r="G838" s="136">
        <f>G839</f>
        <v>1548.49</v>
      </c>
      <c r="H838" s="94">
        <f t="shared" si="28"/>
        <v>99.96707553260168</v>
      </c>
      <c r="I838" s="21" t="s">
        <v>222</v>
      </c>
      <c r="J838" s="243"/>
      <c r="K838" s="11">
        <v>9</v>
      </c>
    </row>
    <row r="839" spans="1:11" ht="11.25">
      <c r="A839" s="12"/>
      <c r="B839" s="20"/>
      <c r="C839" s="24"/>
      <c r="D839" s="91" t="s">
        <v>14</v>
      </c>
      <c r="E839" s="136">
        <v>1549</v>
      </c>
      <c r="F839" s="93"/>
      <c r="G839" s="136">
        <v>1548.49</v>
      </c>
      <c r="H839" s="94">
        <f t="shared" si="28"/>
        <v>99.96707553260168</v>
      </c>
      <c r="I839" s="21"/>
      <c r="J839" s="243"/>
      <c r="K839" s="11"/>
    </row>
    <row r="840" spans="1:11" ht="45">
      <c r="A840" s="12"/>
      <c r="B840" s="116">
        <v>85228</v>
      </c>
      <c r="C840" s="26"/>
      <c r="D840" s="173" t="s">
        <v>20</v>
      </c>
      <c r="E840" s="139">
        <f>E841</f>
        <v>244679</v>
      </c>
      <c r="F840" s="119"/>
      <c r="G840" s="139">
        <f>G841</f>
        <v>244679</v>
      </c>
      <c r="H840" s="120">
        <f t="shared" si="28"/>
        <v>100</v>
      </c>
      <c r="I840" s="14"/>
      <c r="J840" s="252" t="s">
        <v>614</v>
      </c>
      <c r="K840" s="11"/>
    </row>
    <row r="841" spans="1:11" ht="11.25">
      <c r="A841" s="12"/>
      <c r="B841" s="20"/>
      <c r="C841" s="35">
        <v>3110</v>
      </c>
      <c r="D841" s="98" t="s">
        <v>8</v>
      </c>
      <c r="E841" s="137">
        <f>E842+E843</f>
        <v>244679</v>
      </c>
      <c r="F841" s="93"/>
      <c r="G841" s="137">
        <f>G842+G843</f>
        <v>244679</v>
      </c>
      <c r="H841" s="94">
        <f t="shared" si="28"/>
        <v>100</v>
      </c>
      <c r="I841" s="21" t="s">
        <v>222</v>
      </c>
      <c r="J841" s="243"/>
      <c r="K841" s="11">
        <v>11</v>
      </c>
    </row>
    <row r="842" spans="1:11" ht="11.25">
      <c r="A842" s="12"/>
      <c r="B842" s="20"/>
      <c r="C842" s="355"/>
      <c r="D842" s="91" t="s">
        <v>14</v>
      </c>
      <c r="E842" s="170">
        <v>228679</v>
      </c>
      <c r="F842" s="93"/>
      <c r="G842" s="170">
        <v>228679</v>
      </c>
      <c r="H842" s="94">
        <f t="shared" si="28"/>
        <v>100</v>
      </c>
      <c r="I842" s="352"/>
      <c r="J842" s="355"/>
      <c r="K842" s="11"/>
    </row>
    <row r="843" spans="1:11" ht="11.25">
      <c r="A843" s="12"/>
      <c r="B843" s="20"/>
      <c r="C843" s="356"/>
      <c r="D843" s="91" t="s">
        <v>15</v>
      </c>
      <c r="E843" s="136">
        <v>16000</v>
      </c>
      <c r="F843" s="93"/>
      <c r="G843" s="136">
        <v>16000</v>
      </c>
      <c r="H843" s="94">
        <f t="shared" si="28"/>
        <v>100</v>
      </c>
      <c r="I843" s="354"/>
      <c r="J843" s="356"/>
      <c r="K843" s="11"/>
    </row>
    <row r="844" spans="1:11" ht="33.75">
      <c r="A844" s="40"/>
      <c r="B844" s="42" t="s">
        <v>317</v>
      </c>
      <c r="C844" s="84"/>
      <c r="D844" s="185" t="s">
        <v>167</v>
      </c>
      <c r="E844" s="147">
        <f>E845</f>
        <v>57550</v>
      </c>
      <c r="F844" s="119"/>
      <c r="G844" s="147">
        <f>G845</f>
        <v>57550</v>
      </c>
      <c r="H844" s="120">
        <f t="shared" si="28"/>
        <v>100</v>
      </c>
      <c r="I844" s="14"/>
      <c r="J844" s="252" t="s">
        <v>399</v>
      </c>
      <c r="K844" s="11"/>
    </row>
    <row r="845" spans="1:11" ht="11.25">
      <c r="A845" s="12"/>
      <c r="B845" s="20"/>
      <c r="C845" s="24" t="s">
        <v>318</v>
      </c>
      <c r="D845" s="98" t="s">
        <v>8</v>
      </c>
      <c r="E845" s="136">
        <v>57550</v>
      </c>
      <c r="F845" s="93"/>
      <c r="G845" s="136">
        <v>57550</v>
      </c>
      <c r="H845" s="94">
        <f t="shared" si="28"/>
        <v>100</v>
      </c>
      <c r="I845" s="21" t="s">
        <v>222</v>
      </c>
      <c r="J845" s="243"/>
      <c r="K845" s="11">
        <v>11</v>
      </c>
    </row>
    <row r="846" spans="1:11" ht="11.25">
      <c r="A846" s="12"/>
      <c r="B846" s="116">
        <v>85295</v>
      </c>
      <c r="C846" s="26"/>
      <c r="D846" s="117" t="s">
        <v>523</v>
      </c>
      <c r="E846" s="139">
        <f>E847+E851+E852+E856+E859</f>
        <v>431269</v>
      </c>
      <c r="F846" s="119"/>
      <c r="G846" s="139">
        <f>G847+G851+G852+G856+G859</f>
        <v>431268.43</v>
      </c>
      <c r="H846" s="120">
        <f t="shared" si="28"/>
        <v>99.99986783191002</v>
      </c>
      <c r="I846" s="14"/>
      <c r="J846" s="244"/>
      <c r="K846" s="11"/>
    </row>
    <row r="847" spans="1:11" ht="36" customHeight="1">
      <c r="A847" s="12"/>
      <c r="B847" s="20"/>
      <c r="C847" s="35" t="s">
        <v>280</v>
      </c>
      <c r="D847" s="101" t="s">
        <v>281</v>
      </c>
      <c r="E847" s="137">
        <f>E848</f>
        <v>10000</v>
      </c>
      <c r="F847" s="93"/>
      <c r="G847" s="137">
        <v>10000</v>
      </c>
      <c r="H847" s="94">
        <f t="shared" si="28"/>
        <v>100</v>
      </c>
      <c r="I847" s="17" t="s">
        <v>222</v>
      </c>
      <c r="J847" s="254" t="s">
        <v>615</v>
      </c>
      <c r="K847" s="11">
        <v>10</v>
      </c>
    </row>
    <row r="848" spans="1:11" ht="33.75">
      <c r="A848" s="12"/>
      <c r="B848" s="20"/>
      <c r="C848" s="35"/>
      <c r="D848" s="101" t="s">
        <v>208</v>
      </c>
      <c r="E848" s="161">
        <v>10000</v>
      </c>
      <c r="F848" s="93"/>
      <c r="G848" s="137">
        <v>10000</v>
      </c>
      <c r="H848" s="94">
        <f t="shared" si="28"/>
        <v>100</v>
      </c>
      <c r="I848" s="17"/>
      <c r="J848" s="243"/>
      <c r="K848" s="11"/>
    </row>
    <row r="849" spans="1:11" ht="33.75" hidden="1">
      <c r="A849" s="12"/>
      <c r="B849" s="20"/>
      <c r="C849" s="35" t="s">
        <v>83</v>
      </c>
      <c r="D849" s="101" t="s">
        <v>171</v>
      </c>
      <c r="E849" s="161">
        <f>E850</f>
        <v>0</v>
      </c>
      <c r="F849" s="93"/>
      <c r="G849" s="137">
        <f>G850</f>
        <v>0</v>
      </c>
      <c r="H849" s="94">
        <v>0</v>
      </c>
      <c r="I849" s="17"/>
      <c r="J849" s="243"/>
      <c r="K849" s="11"/>
    </row>
    <row r="850" spans="1:11" ht="33.75" hidden="1">
      <c r="A850" s="12"/>
      <c r="B850" s="20"/>
      <c r="C850" s="35"/>
      <c r="D850" s="101" t="s">
        <v>21</v>
      </c>
      <c r="E850" s="161">
        <v>0</v>
      </c>
      <c r="F850" s="93"/>
      <c r="G850" s="137">
        <v>0</v>
      </c>
      <c r="H850" s="94">
        <v>0</v>
      </c>
      <c r="I850" s="17"/>
      <c r="J850" s="243"/>
      <c r="K850" s="11"/>
    </row>
    <row r="851" spans="1:11" ht="35.25" customHeight="1">
      <c r="A851" s="12"/>
      <c r="B851" s="20"/>
      <c r="C851" s="35" t="s">
        <v>135</v>
      </c>
      <c r="D851" s="149" t="s">
        <v>203</v>
      </c>
      <c r="E851" s="161">
        <v>480</v>
      </c>
      <c r="F851" s="93"/>
      <c r="G851" s="137">
        <v>480</v>
      </c>
      <c r="H851" s="94">
        <f aca="true" t="shared" si="29" ref="H851:H885">G851/E851*100</f>
        <v>100</v>
      </c>
      <c r="I851" s="17" t="s">
        <v>222</v>
      </c>
      <c r="J851" s="243"/>
      <c r="K851" s="11">
        <v>9</v>
      </c>
    </row>
    <row r="852" spans="1:11" ht="33.75">
      <c r="A852" s="12"/>
      <c r="B852" s="20"/>
      <c r="C852" s="35">
        <v>3110</v>
      </c>
      <c r="D852" s="98" t="s">
        <v>8</v>
      </c>
      <c r="E852" s="161">
        <f>E853+E854+E855</f>
        <v>121240</v>
      </c>
      <c r="F852" s="93"/>
      <c r="G852" s="161">
        <f>G853+G854+G855</f>
        <v>121240</v>
      </c>
      <c r="H852" s="94">
        <f t="shared" si="29"/>
        <v>100</v>
      </c>
      <c r="I852" s="21" t="s">
        <v>222</v>
      </c>
      <c r="J852" s="254" t="s">
        <v>617</v>
      </c>
      <c r="K852" s="11">
        <v>11</v>
      </c>
    </row>
    <row r="853" spans="1:11" ht="11.25">
      <c r="A853" s="12"/>
      <c r="B853" s="20"/>
      <c r="C853" s="365"/>
      <c r="D853" s="98" t="s">
        <v>319</v>
      </c>
      <c r="E853" s="161">
        <v>72060</v>
      </c>
      <c r="F853" s="93"/>
      <c r="G853" s="137">
        <v>72060</v>
      </c>
      <c r="H853" s="94">
        <f t="shared" si="29"/>
        <v>100</v>
      </c>
      <c r="I853" s="352"/>
      <c r="J853" s="243"/>
      <c r="K853" s="11"/>
    </row>
    <row r="854" spans="1:11" ht="11.25">
      <c r="A854" s="12"/>
      <c r="B854" s="20"/>
      <c r="C854" s="363"/>
      <c r="D854" s="98" t="s">
        <v>320</v>
      </c>
      <c r="E854" s="161">
        <v>25980</v>
      </c>
      <c r="F854" s="93"/>
      <c r="G854" s="137">
        <v>25980</v>
      </c>
      <c r="H854" s="94">
        <f t="shared" si="29"/>
        <v>100</v>
      </c>
      <c r="I854" s="354"/>
      <c r="J854" s="243"/>
      <c r="K854" s="11"/>
    </row>
    <row r="855" spans="1:11" ht="11.25">
      <c r="A855" s="12"/>
      <c r="B855" s="20"/>
      <c r="C855" s="335"/>
      <c r="D855" s="98" t="s">
        <v>619</v>
      </c>
      <c r="E855" s="161">
        <v>23200</v>
      </c>
      <c r="F855" s="93"/>
      <c r="G855" s="137">
        <v>23200</v>
      </c>
      <c r="H855" s="94">
        <f t="shared" si="29"/>
        <v>100</v>
      </c>
      <c r="I855" s="277"/>
      <c r="J855" s="243"/>
      <c r="K855" s="11"/>
    </row>
    <row r="856" spans="1:11" ht="11.25">
      <c r="A856" s="12"/>
      <c r="B856" s="20"/>
      <c r="C856" s="35" t="s">
        <v>146</v>
      </c>
      <c r="D856" s="91" t="s">
        <v>487</v>
      </c>
      <c r="E856" s="161">
        <f>E857+E858</f>
        <v>15900</v>
      </c>
      <c r="F856" s="93"/>
      <c r="G856" s="137">
        <f>G857+G858</f>
        <v>15899.43</v>
      </c>
      <c r="H856" s="94">
        <f t="shared" si="29"/>
        <v>99.99641509433962</v>
      </c>
      <c r="I856" s="21" t="s">
        <v>222</v>
      </c>
      <c r="J856" s="243"/>
      <c r="K856" s="11">
        <v>9</v>
      </c>
    </row>
    <row r="857" spans="1:11" ht="22.5">
      <c r="A857" s="12"/>
      <c r="B857" s="20"/>
      <c r="C857" s="284"/>
      <c r="D857" s="101" t="s">
        <v>620</v>
      </c>
      <c r="E857" s="161">
        <v>15000</v>
      </c>
      <c r="F857" s="93"/>
      <c r="G857" s="137">
        <v>15000</v>
      </c>
      <c r="H857" s="94">
        <f t="shared" si="29"/>
        <v>100</v>
      </c>
      <c r="I857" s="21"/>
      <c r="J857" s="243"/>
      <c r="K857" s="11"/>
    </row>
    <row r="858" spans="1:11" ht="22.5">
      <c r="A858" s="12"/>
      <c r="B858" s="20"/>
      <c r="C858" s="284"/>
      <c r="D858" s="101" t="s">
        <v>621</v>
      </c>
      <c r="E858" s="161">
        <v>900</v>
      </c>
      <c r="F858" s="93"/>
      <c r="G858" s="137">
        <v>899.43</v>
      </c>
      <c r="H858" s="94">
        <f t="shared" si="29"/>
        <v>99.93666666666667</v>
      </c>
      <c r="I858" s="21"/>
      <c r="J858" s="243"/>
      <c r="K858" s="11"/>
    </row>
    <row r="859" spans="1:11" ht="45">
      <c r="A859" s="12"/>
      <c r="B859" s="20"/>
      <c r="C859" s="35">
        <v>4300</v>
      </c>
      <c r="D859" s="98" t="s">
        <v>484</v>
      </c>
      <c r="E859" s="161">
        <f>E860+E861</f>
        <v>283649</v>
      </c>
      <c r="F859" s="93"/>
      <c r="G859" s="161">
        <f>G860+G861</f>
        <v>283649</v>
      </c>
      <c r="H859" s="94">
        <f t="shared" si="29"/>
        <v>100</v>
      </c>
      <c r="I859" s="17" t="s">
        <v>222</v>
      </c>
      <c r="J859" s="254" t="s">
        <v>618</v>
      </c>
      <c r="K859" s="11">
        <v>9</v>
      </c>
    </row>
    <row r="860" spans="1:11" ht="11.25">
      <c r="A860" s="12"/>
      <c r="B860" s="20"/>
      <c r="C860" s="363"/>
      <c r="D860" s="98" t="s">
        <v>209</v>
      </c>
      <c r="E860" s="137">
        <v>169550</v>
      </c>
      <c r="F860" s="93"/>
      <c r="G860" s="137">
        <v>169550</v>
      </c>
      <c r="H860" s="94">
        <f t="shared" si="29"/>
        <v>100</v>
      </c>
      <c r="I860" s="352"/>
      <c r="J860" s="355"/>
      <c r="K860" s="11"/>
    </row>
    <row r="861" spans="1:11" ht="11.25">
      <c r="A861" s="12"/>
      <c r="B861" s="20"/>
      <c r="C861" s="363"/>
      <c r="D861" s="98" t="s">
        <v>321</v>
      </c>
      <c r="E861" s="137">
        <v>114099</v>
      </c>
      <c r="F861" s="93"/>
      <c r="G861" s="137">
        <v>114099</v>
      </c>
      <c r="H861" s="94">
        <f t="shared" si="29"/>
        <v>100</v>
      </c>
      <c r="I861" s="354"/>
      <c r="J861" s="356"/>
      <c r="K861" s="11"/>
    </row>
    <row r="862" spans="1:11" ht="11.25">
      <c r="A862" s="72">
        <v>853</v>
      </c>
      <c r="B862" s="22"/>
      <c r="C862" s="342"/>
      <c r="D862" s="341" t="s">
        <v>22</v>
      </c>
      <c r="E862" s="127">
        <f>E863+E884</f>
        <v>612972</v>
      </c>
      <c r="F862" s="114"/>
      <c r="G862" s="127">
        <f>G863+G884</f>
        <v>604321.0700000001</v>
      </c>
      <c r="H862" s="115">
        <f t="shared" si="29"/>
        <v>98.58869083742815</v>
      </c>
      <c r="I862" s="9"/>
      <c r="J862" s="246"/>
      <c r="K862" s="11"/>
    </row>
    <row r="863" spans="1:11" ht="33.75">
      <c r="A863" s="25"/>
      <c r="B863" s="116">
        <v>85311</v>
      </c>
      <c r="C863" s="26"/>
      <c r="D863" s="173" t="s">
        <v>23</v>
      </c>
      <c r="E863" s="139">
        <f>SUM(E864:E883)</f>
        <v>428160</v>
      </c>
      <c r="F863" s="119"/>
      <c r="G863" s="139">
        <f>SUM(G864:G883)</f>
        <v>425781.01</v>
      </c>
      <c r="H863" s="120">
        <f t="shared" si="29"/>
        <v>99.44436892750373</v>
      </c>
      <c r="I863" s="14"/>
      <c r="J863" s="252" t="s">
        <v>400</v>
      </c>
      <c r="K863" s="11"/>
    </row>
    <row r="864" spans="1:11" ht="33.75">
      <c r="A864" s="25"/>
      <c r="B864" s="140"/>
      <c r="C864" s="188" t="s">
        <v>53</v>
      </c>
      <c r="D864" s="103" t="s">
        <v>210</v>
      </c>
      <c r="E864" s="161">
        <v>20246</v>
      </c>
      <c r="F864" s="93"/>
      <c r="G864" s="161">
        <v>20246</v>
      </c>
      <c r="H864" s="94">
        <f t="shared" si="29"/>
        <v>100</v>
      </c>
      <c r="I864" s="17" t="s">
        <v>222</v>
      </c>
      <c r="J864" s="254" t="s">
        <v>401</v>
      </c>
      <c r="K864" s="11">
        <v>10</v>
      </c>
    </row>
    <row r="865" spans="1:11" ht="11.25">
      <c r="A865" s="12"/>
      <c r="B865" s="20"/>
      <c r="C865" s="35">
        <v>3110</v>
      </c>
      <c r="D865" s="98" t="s">
        <v>8</v>
      </c>
      <c r="E865" s="92">
        <v>18080</v>
      </c>
      <c r="F865" s="93"/>
      <c r="G865" s="92">
        <v>18079.84</v>
      </c>
      <c r="H865" s="94">
        <f t="shared" si="29"/>
        <v>99.99911504424779</v>
      </c>
      <c r="I865" s="17" t="s">
        <v>222</v>
      </c>
      <c r="J865" s="243"/>
      <c r="K865" s="11">
        <v>11</v>
      </c>
    </row>
    <row r="866" spans="1:11" ht="11.25">
      <c r="A866" s="12"/>
      <c r="B866" s="20"/>
      <c r="C866" s="24">
        <v>4010</v>
      </c>
      <c r="D866" s="91" t="s">
        <v>502</v>
      </c>
      <c r="E866" s="136">
        <v>241696</v>
      </c>
      <c r="F866" s="93"/>
      <c r="G866" s="136">
        <v>241696</v>
      </c>
      <c r="H866" s="94">
        <f t="shared" si="29"/>
        <v>100</v>
      </c>
      <c r="I866" s="17" t="s">
        <v>222</v>
      </c>
      <c r="J866" s="243"/>
      <c r="K866" s="11">
        <v>8</v>
      </c>
    </row>
    <row r="867" spans="1:11" ht="11.25">
      <c r="A867" s="12"/>
      <c r="B867" s="20"/>
      <c r="C867" s="24">
        <v>4040</v>
      </c>
      <c r="D867" s="91" t="s">
        <v>514</v>
      </c>
      <c r="E867" s="136">
        <v>17946</v>
      </c>
      <c r="F867" s="93"/>
      <c r="G867" s="136">
        <v>17945.96</v>
      </c>
      <c r="H867" s="94">
        <f t="shared" si="29"/>
        <v>99.9997771091051</v>
      </c>
      <c r="I867" s="17" t="s">
        <v>222</v>
      </c>
      <c r="J867" s="243"/>
      <c r="K867" s="11">
        <v>8</v>
      </c>
    </row>
    <row r="868" spans="1:11" ht="11.25">
      <c r="A868" s="12"/>
      <c r="B868" s="20"/>
      <c r="C868" s="24">
        <v>4110</v>
      </c>
      <c r="D868" s="91" t="s">
        <v>503</v>
      </c>
      <c r="E868" s="136">
        <v>38727</v>
      </c>
      <c r="F868" s="93"/>
      <c r="G868" s="136">
        <v>38726.34</v>
      </c>
      <c r="H868" s="94">
        <f t="shared" si="29"/>
        <v>99.99829576264621</v>
      </c>
      <c r="I868" s="17" t="s">
        <v>222</v>
      </c>
      <c r="J868" s="243"/>
      <c r="K868" s="11">
        <v>8</v>
      </c>
    </row>
    <row r="869" spans="1:11" ht="11.25">
      <c r="A869" s="12"/>
      <c r="B869" s="20"/>
      <c r="C869" s="24">
        <v>4120</v>
      </c>
      <c r="D869" s="91" t="s">
        <v>504</v>
      </c>
      <c r="E869" s="136">
        <v>5927</v>
      </c>
      <c r="F869" s="93"/>
      <c r="G869" s="136">
        <v>5926.47</v>
      </c>
      <c r="H869" s="94">
        <f t="shared" si="29"/>
        <v>99.99105787076093</v>
      </c>
      <c r="I869" s="17" t="s">
        <v>222</v>
      </c>
      <c r="J869" s="243"/>
      <c r="K869" s="11">
        <v>8</v>
      </c>
    </row>
    <row r="870" spans="1:11" ht="11.25">
      <c r="A870" s="12"/>
      <c r="B870" s="20"/>
      <c r="C870" s="24">
        <v>4210</v>
      </c>
      <c r="D870" s="91" t="s">
        <v>487</v>
      </c>
      <c r="E870" s="217">
        <v>42890</v>
      </c>
      <c r="F870" s="93"/>
      <c r="G870" s="136">
        <v>42016.94</v>
      </c>
      <c r="H870" s="94">
        <f t="shared" si="29"/>
        <v>97.964420610865</v>
      </c>
      <c r="I870" s="17" t="s">
        <v>222</v>
      </c>
      <c r="J870" s="243"/>
      <c r="K870" s="11">
        <v>9</v>
      </c>
    </row>
    <row r="871" spans="1:11" ht="11.25">
      <c r="A871" s="12"/>
      <c r="B871" s="20"/>
      <c r="C871" s="24">
        <v>4220</v>
      </c>
      <c r="D871" s="91" t="s">
        <v>19</v>
      </c>
      <c r="E871" s="217">
        <v>7559</v>
      </c>
      <c r="F871" s="93"/>
      <c r="G871" s="136">
        <v>7558.27</v>
      </c>
      <c r="H871" s="94">
        <f t="shared" si="29"/>
        <v>99.99034263791508</v>
      </c>
      <c r="I871" s="17" t="s">
        <v>222</v>
      </c>
      <c r="J871" s="243"/>
      <c r="K871" s="11">
        <v>9</v>
      </c>
    </row>
    <row r="872" spans="1:11" ht="11.25">
      <c r="A872" s="12"/>
      <c r="B872" s="20"/>
      <c r="C872" s="57">
        <v>4230</v>
      </c>
      <c r="D872" s="102" t="s">
        <v>211</v>
      </c>
      <c r="E872" s="217">
        <v>100</v>
      </c>
      <c r="F872" s="93"/>
      <c r="G872" s="136">
        <v>99.79</v>
      </c>
      <c r="H872" s="94">
        <f t="shared" si="29"/>
        <v>99.79</v>
      </c>
      <c r="I872" s="17" t="s">
        <v>222</v>
      </c>
      <c r="J872" s="243"/>
      <c r="K872" s="11">
        <v>9</v>
      </c>
    </row>
    <row r="873" spans="1:11" ht="11.25">
      <c r="A873" s="12"/>
      <c r="B873" s="20"/>
      <c r="C873" s="24">
        <v>4240</v>
      </c>
      <c r="D873" s="91" t="s">
        <v>24</v>
      </c>
      <c r="E873" s="217">
        <v>926</v>
      </c>
      <c r="F873" s="93"/>
      <c r="G873" s="136">
        <v>925.07</v>
      </c>
      <c r="H873" s="94">
        <f t="shared" si="29"/>
        <v>99.89956803455723</v>
      </c>
      <c r="I873" s="17" t="s">
        <v>222</v>
      </c>
      <c r="J873" s="243"/>
      <c r="K873" s="11">
        <v>9</v>
      </c>
    </row>
    <row r="874" spans="1:11" ht="11.25">
      <c r="A874" s="12"/>
      <c r="B874" s="20"/>
      <c r="C874" s="24">
        <v>4260</v>
      </c>
      <c r="D874" s="91" t="s">
        <v>25</v>
      </c>
      <c r="E874" s="217">
        <v>12135</v>
      </c>
      <c r="F874" s="93"/>
      <c r="G874" s="136">
        <v>12134.63</v>
      </c>
      <c r="H874" s="94">
        <f t="shared" si="29"/>
        <v>99.99695096827358</v>
      </c>
      <c r="I874" s="17" t="s">
        <v>222</v>
      </c>
      <c r="J874" s="243"/>
      <c r="K874" s="11">
        <v>9</v>
      </c>
    </row>
    <row r="875" spans="1:11" ht="11.25">
      <c r="A875" s="12"/>
      <c r="B875" s="20"/>
      <c r="C875" s="24">
        <v>4280</v>
      </c>
      <c r="D875" s="91" t="s">
        <v>516</v>
      </c>
      <c r="E875" s="217">
        <v>600</v>
      </c>
      <c r="F875" s="93"/>
      <c r="G875" s="136">
        <v>600</v>
      </c>
      <c r="H875" s="94">
        <f t="shared" si="29"/>
        <v>100</v>
      </c>
      <c r="I875" s="17" t="s">
        <v>222</v>
      </c>
      <c r="J875" s="243"/>
      <c r="K875" s="11">
        <v>9</v>
      </c>
    </row>
    <row r="876" spans="1:11" ht="11.25">
      <c r="A876" s="12"/>
      <c r="B876" s="20"/>
      <c r="C876" s="24">
        <v>4300</v>
      </c>
      <c r="D876" s="91" t="s">
        <v>484</v>
      </c>
      <c r="E876" s="217">
        <v>6681</v>
      </c>
      <c r="F876" s="93"/>
      <c r="G876" s="136">
        <v>5180.94</v>
      </c>
      <c r="H876" s="94">
        <f t="shared" si="29"/>
        <v>77.54737314773237</v>
      </c>
      <c r="I876" s="17" t="s">
        <v>222</v>
      </c>
      <c r="J876" s="243"/>
      <c r="K876" s="11">
        <v>9</v>
      </c>
    </row>
    <row r="877" spans="1:11" ht="11.25">
      <c r="A877" s="12"/>
      <c r="B877" s="20"/>
      <c r="C877" s="24">
        <v>4350</v>
      </c>
      <c r="D877" s="91" t="s">
        <v>10</v>
      </c>
      <c r="E877" s="217">
        <v>1319</v>
      </c>
      <c r="F877" s="93"/>
      <c r="G877" s="136">
        <v>1318.63</v>
      </c>
      <c r="H877" s="94">
        <f t="shared" si="29"/>
        <v>99.97194844579228</v>
      </c>
      <c r="I877" s="17" t="s">
        <v>222</v>
      </c>
      <c r="J877" s="243"/>
      <c r="K877" s="11">
        <v>9</v>
      </c>
    </row>
    <row r="878" spans="1:11" ht="22.5">
      <c r="A878" s="12"/>
      <c r="B878" s="20"/>
      <c r="C878" s="35" t="s">
        <v>103</v>
      </c>
      <c r="D878" s="102" t="s">
        <v>196</v>
      </c>
      <c r="E878" s="217">
        <v>563</v>
      </c>
      <c r="F878" s="93"/>
      <c r="G878" s="136">
        <v>562.14</v>
      </c>
      <c r="H878" s="94">
        <f t="shared" si="29"/>
        <v>99.84724689165186</v>
      </c>
      <c r="I878" s="17" t="s">
        <v>222</v>
      </c>
      <c r="J878" s="243"/>
      <c r="K878" s="11">
        <v>9</v>
      </c>
    </row>
    <row r="879" spans="1:11" ht="22.5">
      <c r="A879" s="12"/>
      <c r="B879" s="20"/>
      <c r="C879" s="35">
        <v>4370</v>
      </c>
      <c r="D879" s="101" t="s">
        <v>190</v>
      </c>
      <c r="E879" s="217">
        <v>802</v>
      </c>
      <c r="F879" s="93"/>
      <c r="G879" s="136">
        <v>801.64</v>
      </c>
      <c r="H879" s="94">
        <f t="shared" si="29"/>
        <v>99.95511221945137</v>
      </c>
      <c r="I879" s="17" t="s">
        <v>222</v>
      </c>
      <c r="J879" s="243"/>
      <c r="K879" s="11">
        <v>9</v>
      </c>
    </row>
    <row r="880" spans="1:11" ht="11.25">
      <c r="A880" s="12"/>
      <c r="B880" s="20"/>
      <c r="C880" s="24">
        <v>4410</v>
      </c>
      <c r="D880" s="91" t="s">
        <v>510</v>
      </c>
      <c r="E880" s="217">
        <v>859</v>
      </c>
      <c r="F880" s="93"/>
      <c r="G880" s="136">
        <v>858.35</v>
      </c>
      <c r="H880" s="94">
        <f t="shared" si="29"/>
        <v>99.92433061699651</v>
      </c>
      <c r="I880" s="17" t="s">
        <v>222</v>
      </c>
      <c r="J880" s="243"/>
      <c r="K880" s="11">
        <v>9</v>
      </c>
    </row>
    <row r="881" spans="1:11" ht="11.25">
      <c r="A881" s="12"/>
      <c r="B881" s="20"/>
      <c r="C881" s="24" t="s">
        <v>147</v>
      </c>
      <c r="D881" s="91" t="s">
        <v>415</v>
      </c>
      <c r="E881" s="217">
        <v>288</v>
      </c>
      <c r="F881" s="93"/>
      <c r="G881" s="136">
        <v>288</v>
      </c>
      <c r="H881" s="94">
        <f t="shared" si="29"/>
        <v>100</v>
      </c>
      <c r="I881" s="17"/>
      <c r="J881" s="243"/>
      <c r="K881" s="11"/>
    </row>
    <row r="882" spans="1:11" ht="11.25">
      <c r="A882" s="12"/>
      <c r="B882" s="20"/>
      <c r="C882" s="24">
        <v>4440</v>
      </c>
      <c r="D882" s="91" t="s">
        <v>518</v>
      </c>
      <c r="E882" s="217">
        <v>9506</v>
      </c>
      <c r="F882" s="93"/>
      <c r="G882" s="136">
        <v>9506</v>
      </c>
      <c r="H882" s="94">
        <f t="shared" si="29"/>
        <v>100</v>
      </c>
      <c r="I882" s="17" t="s">
        <v>222</v>
      </c>
      <c r="J882" s="243"/>
      <c r="K882" s="11">
        <v>9</v>
      </c>
    </row>
    <row r="883" spans="1:11" ht="12.75" customHeight="1">
      <c r="A883" s="12"/>
      <c r="B883" s="20"/>
      <c r="C883" s="35">
        <v>4700</v>
      </c>
      <c r="D883" s="101" t="s">
        <v>212</v>
      </c>
      <c r="E883" s="216">
        <v>1310</v>
      </c>
      <c r="F883" s="93"/>
      <c r="G883" s="142">
        <v>1310</v>
      </c>
      <c r="H883" s="94">
        <f t="shared" si="29"/>
        <v>100</v>
      </c>
      <c r="I883" s="17" t="s">
        <v>222</v>
      </c>
      <c r="J883" s="243"/>
      <c r="K883" s="11">
        <v>9</v>
      </c>
    </row>
    <row r="884" spans="1:11" ht="101.25">
      <c r="A884" s="25"/>
      <c r="B884" s="116" t="s">
        <v>172</v>
      </c>
      <c r="C884" s="26"/>
      <c r="D884" s="173" t="s">
        <v>523</v>
      </c>
      <c r="E884" s="139">
        <f>E885+E887+E892+E897+E898+E901+E906+E907+E910+E913+E914+E917+E920+E921+E925+E927+E929+E930+E934+E936</f>
        <v>184812</v>
      </c>
      <c r="F884" s="119"/>
      <c r="G884" s="139">
        <f>G885+G887+G892+G897+G898+G901+G906+G907+G910+G913+G914+G917+G920+G921+G925+G927+G929+G930+G934+G936</f>
        <v>178540.06</v>
      </c>
      <c r="H884" s="120">
        <f t="shared" si="29"/>
        <v>96.60631344285004</v>
      </c>
      <c r="I884" s="14"/>
      <c r="J884" s="252" t="s">
        <v>622</v>
      </c>
      <c r="K884" s="11"/>
    </row>
    <row r="885" spans="1:11" ht="11.25">
      <c r="A885" s="12"/>
      <c r="B885" s="20"/>
      <c r="C885" s="35" t="s">
        <v>173</v>
      </c>
      <c r="D885" s="98" t="s">
        <v>8</v>
      </c>
      <c r="E885" s="92">
        <f>E886</f>
        <v>13421</v>
      </c>
      <c r="F885" s="93"/>
      <c r="G885" s="92">
        <f>G886</f>
        <v>12868.92</v>
      </c>
      <c r="H885" s="94">
        <f t="shared" si="29"/>
        <v>95.88644661351613</v>
      </c>
      <c r="I885" s="21" t="s">
        <v>222</v>
      </c>
      <c r="J885" s="243"/>
      <c r="K885" s="11">
        <v>12</v>
      </c>
    </row>
    <row r="886" spans="1:11" ht="11.25">
      <c r="A886" s="12"/>
      <c r="B886" s="20"/>
      <c r="C886" s="35"/>
      <c r="D886" s="98" t="s">
        <v>333</v>
      </c>
      <c r="E886" s="92">
        <v>13421</v>
      </c>
      <c r="F886" s="93"/>
      <c r="G886" s="92">
        <v>12868.92</v>
      </c>
      <c r="H886" s="94">
        <f aca="true" t="shared" si="30" ref="H886:H917">G886/E886*100</f>
        <v>95.88644661351613</v>
      </c>
      <c r="I886" s="21"/>
      <c r="J886" s="243"/>
      <c r="K886" s="11"/>
    </row>
    <row r="887" spans="1:11" ht="11.25">
      <c r="A887" s="12"/>
      <c r="B887" s="20"/>
      <c r="C887" s="24" t="s">
        <v>150</v>
      </c>
      <c r="D887" s="91" t="s">
        <v>502</v>
      </c>
      <c r="E887" s="136">
        <f>E888+E889+E890+E891</f>
        <v>33773</v>
      </c>
      <c r="F887" s="93"/>
      <c r="G887" s="136">
        <f>G888+G889+G890+G891</f>
        <v>33771.52</v>
      </c>
      <c r="H887" s="94">
        <f t="shared" si="30"/>
        <v>99.99561780120213</v>
      </c>
      <c r="I887" s="21" t="s">
        <v>222</v>
      </c>
      <c r="J887" s="243"/>
      <c r="K887" s="11">
        <v>12</v>
      </c>
    </row>
    <row r="888" spans="1:11" ht="11.25">
      <c r="A888" s="12"/>
      <c r="B888" s="20"/>
      <c r="C888" s="355"/>
      <c r="D888" s="98" t="s">
        <v>325</v>
      </c>
      <c r="E888" s="136">
        <v>8800</v>
      </c>
      <c r="F888" s="93"/>
      <c r="G888" s="136">
        <v>8800</v>
      </c>
      <c r="H888" s="94">
        <f t="shared" si="30"/>
        <v>100</v>
      </c>
      <c r="I888" s="352"/>
      <c r="J888" s="243"/>
      <c r="K888" s="11"/>
    </row>
    <row r="889" spans="1:11" ht="11.25">
      <c r="A889" s="12"/>
      <c r="B889" s="20"/>
      <c r="C889" s="366"/>
      <c r="D889" s="98" t="s">
        <v>324</v>
      </c>
      <c r="E889" s="136">
        <v>17493</v>
      </c>
      <c r="F889" s="93"/>
      <c r="G889" s="136">
        <v>17492</v>
      </c>
      <c r="H889" s="94">
        <f t="shared" si="30"/>
        <v>99.99428342765677</v>
      </c>
      <c r="I889" s="353"/>
      <c r="J889" s="243"/>
      <c r="K889" s="11"/>
    </row>
    <row r="890" spans="1:11" ht="11.25">
      <c r="A890" s="12"/>
      <c r="B890" s="20"/>
      <c r="C890" s="366"/>
      <c r="D890" s="98" t="s">
        <v>213</v>
      </c>
      <c r="E890" s="136">
        <v>2724</v>
      </c>
      <c r="F890" s="93"/>
      <c r="G890" s="136">
        <v>2723.28</v>
      </c>
      <c r="H890" s="94">
        <f t="shared" si="30"/>
        <v>99.97356828193833</v>
      </c>
      <c r="I890" s="353"/>
      <c r="J890" s="243"/>
      <c r="K890" s="11"/>
    </row>
    <row r="891" spans="1:11" ht="11.25">
      <c r="A891" s="12"/>
      <c r="B891" s="20"/>
      <c r="C891" s="356"/>
      <c r="D891" s="98" t="s">
        <v>322</v>
      </c>
      <c r="E891" s="136">
        <v>4756</v>
      </c>
      <c r="F891" s="93"/>
      <c r="G891" s="136">
        <v>4756.24</v>
      </c>
      <c r="H891" s="94">
        <f t="shared" si="30"/>
        <v>100.00504625735913</v>
      </c>
      <c r="I891" s="354"/>
      <c r="J891" s="243"/>
      <c r="K891" s="11"/>
    </row>
    <row r="892" spans="1:11" ht="11.25">
      <c r="A892" s="12"/>
      <c r="B892" s="20"/>
      <c r="C892" s="24" t="s">
        <v>151</v>
      </c>
      <c r="D892" s="91" t="s">
        <v>503</v>
      </c>
      <c r="E892" s="136">
        <f>SUM(E893:E896)</f>
        <v>7726</v>
      </c>
      <c r="F892" s="93"/>
      <c r="G892" s="136">
        <f>SUM(G893:G896)</f>
        <v>7723.650000000001</v>
      </c>
      <c r="H892" s="94">
        <f t="shared" si="30"/>
        <v>99.96958322547243</v>
      </c>
      <c r="I892" s="21" t="s">
        <v>222</v>
      </c>
      <c r="J892" s="243"/>
      <c r="K892" s="11">
        <v>12</v>
      </c>
    </row>
    <row r="893" spans="1:11" ht="11.25">
      <c r="A893" s="12"/>
      <c r="B893" s="20"/>
      <c r="C893" s="355"/>
      <c r="D893" s="98" t="s">
        <v>325</v>
      </c>
      <c r="E893" s="136">
        <v>2037</v>
      </c>
      <c r="F893" s="93"/>
      <c r="G893" s="136">
        <v>2036.62</v>
      </c>
      <c r="H893" s="94">
        <f t="shared" si="30"/>
        <v>99.98134511536573</v>
      </c>
      <c r="I893" s="352"/>
      <c r="J893" s="243"/>
      <c r="K893" s="11"/>
    </row>
    <row r="894" spans="1:11" ht="11.25">
      <c r="A894" s="12"/>
      <c r="B894" s="20"/>
      <c r="C894" s="366"/>
      <c r="D894" s="98" t="s">
        <v>324</v>
      </c>
      <c r="E894" s="136">
        <v>2675</v>
      </c>
      <c r="F894" s="93"/>
      <c r="G894" s="136">
        <v>2674.54</v>
      </c>
      <c r="H894" s="94">
        <f t="shared" si="30"/>
        <v>99.98280373831776</v>
      </c>
      <c r="I894" s="353"/>
      <c r="J894" s="243"/>
      <c r="K894" s="11"/>
    </row>
    <row r="895" spans="1:11" ht="11.25">
      <c r="A895" s="12"/>
      <c r="B895" s="20"/>
      <c r="C895" s="366"/>
      <c r="D895" s="98" t="s">
        <v>323</v>
      </c>
      <c r="E895" s="136">
        <v>2597</v>
      </c>
      <c r="F895" s="93"/>
      <c r="G895" s="136">
        <v>2596.1</v>
      </c>
      <c r="H895" s="94">
        <f t="shared" si="30"/>
        <v>99.9653446284174</v>
      </c>
      <c r="I895" s="353"/>
      <c r="J895" s="243"/>
      <c r="K895" s="11"/>
    </row>
    <row r="896" spans="1:11" ht="11.25">
      <c r="A896" s="12"/>
      <c r="B896" s="20"/>
      <c r="C896" s="356"/>
      <c r="D896" s="98" t="s">
        <v>214</v>
      </c>
      <c r="E896" s="136">
        <v>417</v>
      </c>
      <c r="F896" s="93"/>
      <c r="G896" s="136">
        <v>416.39</v>
      </c>
      <c r="H896" s="94">
        <f t="shared" si="30"/>
        <v>99.8537170263789</v>
      </c>
      <c r="I896" s="354"/>
      <c r="J896" s="243"/>
      <c r="K896" s="11"/>
    </row>
    <row r="897" spans="1:11" ht="11.25">
      <c r="A897" s="12"/>
      <c r="B897" s="20"/>
      <c r="C897" s="82" t="s">
        <v>71</v>
      </c>
      <c r="D897" s="91" t="s">
        <v>503</v>
      </c>
      <c r="E897" s="136">
        <v>1059</v>
      </c>
      <c r="F897" s="93"/>
      <c r="G897" s="136">
        <v>1057.23</v>
      </c>
      <c r="H897" s="94">
        <f t="shared" si="30"/>
        <v>99.8328611898017</v>
      </c>
      <c r="I897" s="21" t="s">
        <v>222</v>
      </c>
      <c r="J897" s="243"/>
      <c r="K897" s="11">
        <v>12</v>
      </c>
    </row>
    <row r="898" spans="1:11" ht="11.25">
      <c r="A898" s="12"/>
      <c r="B898" s="20"/>
      <c r="C898" s="82" t="s">
        <v>72</v>
      </c>
      <c r="D898" s="91" t="s">
        <v>503</v>
      </c>
      <c r="E898" s="136">
        <f>SUM(E899:E900)</f>
        <v>187</v>
      </c>
      <c r="F898" s="93"/>
      <c r="G898" s="136">
        <f>SUM(G899:G900)</f>
        <v>186.57</v>
      </c>
      <c r="H898" s="94">
        <f t="shared" si="30"/>
        <v>99.77005347593582</v>
      </c>
      <c r="I898" s="21" t="s">
        <v>222</v>
      </c>
      <c r="J898" s="243"/>
      <c r="K898" s="11">
        <v>12</v>
      </c>
    </row>
    <row r="899" spans="1:11" ht="11.25">
      <c r="A899" s="12"/>
      <c r="B899" s="20"/>
      <c r="C899" s="355"/>
      <c r="D899" s="91" t="s">
        <v>326</v>
      </c>
      <c r="E899" s="136">
        <v>125</v>
      </c>
      <c r="F899" s="93"/>
      <c r="G899" s="136">
        <v>124.38</v>
      </c>
      <c r="H899" s="94">
        <f t="shared" si="30"/>
        <v>99.50399999999999</v>
      </c>
      <c r="I899" s="352"/>
      <c r="J899" s="243"/>
      <c r="K899" s="11"/>
    </row>
    <row r="900" spans="1:11" ht="11.25">
      <c r="A900" s="12"/>
      <c r="B900" s="20"/>
      <c r="C900" s="356"/>
      <c r="D900" s="91" t="s">
        <v>327</v>
      </c>
      <c r="E900" s="136">
        <v>62</v>
      </c>
      <c r="F900" s="93"/>
      <c r="G900" s="136">
        <v>62.19</v>
      </c>
      <c r="H900" s="94">
        <f t="shared" si="30"/>
        <v>100.30645161290322</v>
      </c>
      <c r="I900" s="354"/>
      <c r="J900" s="243"/>
      <c r="K900" s="11"/>
    </row>
    <row r="901" spans="1:11" ht="11.25">
      <c r="A901" s="12"/>
      <c r="B901" s="20"/>
      <c r="C901" s="24" t="s">
        <v>152</v>
      </c>
      <c r="D901" s="91" t="s">
        <v>504</v>
      </c>
      <c r="E901" s="136">
        <f>SUM(E902:E905)</f>
        <v>1165</v>
      </c>
      <c r="F901" s="93"/>
      <c r="G901" s="136">
        <f>SUM(G902:G905)</f>
        <v>1164.0199999999998</v>
      </c>
      <c r="H901" s="94">
        <f t="shared" si="30"/>
        <v>99.91587982832615</v>
      </c>
      <c r="I901" s="21" t="s">
        <v>222</v>
      </c>
      <c r="J901" s="243"/>
      <c r="K901" s="11">
        <v>12</v>
      </c>
    </row>
    <row r="902" spans="1:11" ht="11.25">
      <c r="A902" s="12"/>
      <c r="B902" s="20"/>
      <c r="C902" s="355"/>
      <c r="D902" s="98" t="s">
        <v>325</v>
      </c>
      <c r="E902" s="136">
        <v>327</v>
      </c>
      <c r="F902" s="93"/>
      <c r="G902" s="142">
        <v>326.34</v>
      </c>
      <c r="H902" s="94">
        <f t="shared" si="30"/>
        <v>99.79816513761467</v>
      </c>
      <c r="I902" s="352"/>
      <c r="J902" s="243"/>
      <c r="K902" s="11"/>
    </row>
    <row r="903" spans="1:11" ht="11.25">
      <c r="A903" s="12"/>
      <c r="B903" s="20"/>
      <c r="C903" s="366"/>
      <c r="D903" s="98" t="s">
        <v>324</v>
      </c>
      <c r="E903" s="136">
        <v>361</v>
      </c>
      <c r="F903" s="93"/>
      <c r="G903" s="142">
        <v>361.28</v>
      </c>
      <c r="H903" s="94">
        <f t="shared" si="30"/>
        <v>100.0775623268698</v>
      </c>
      <c r="I903" s="353"/>
      <c r="J903" s="243"/>
      <c r="K903" s="11"/>
    </row>
    <row r="904" spans="1:11" ht="11.25">
      <c r="A904" s="12"/>
      <c r="B904" s="20"/>
      <c r="C904" s="366"/>
      <c r="D904" s="98" t="s">
        <v>323</v>
      </c>
      <c r="E904" s="136">
        <v>417</v>
      </c>
      <c r="F904" s="93"/>
      <c r="G904" s="142">
        <v>416.08</v>
      </c>
      <c r="H904" s="94">
        <f t="shared" si="30"/>
        <v>99.77937649880096</v>
      </c>
      <c r="I904" s="353"/>
      <c r="J904" s="243"/>
      <c r="K904" s="11"/>
    </row>
    <row r="905" spans="1:11" ht="11.25">
      <c r="A905" s="12"/>
      <c r="B905" s="20"/>
      <c r="C905" s="356"/>
      <c r="D905" s="98" t="s">
        <v>214</v>
      </c>
      <c r="E905" s="136">
        <v>60</v>
      </c>
      <c r="F905" s="93"/>
      <c r="G905" s="142">
        <v>60.32</v>
      </c>
      <c r="H905" s="94">
        <f t="shared" si="30"/>
        <v>100.53333333333335</v>
      </c>
      <c r="I905" s="354"/>
      <c r="J905" s="243"/>
      <c r="K905" s="11"/>
    </row>
    <row r="906" spans="1:11" ht="11.25">
      <c r="A906" s="12"/>
      <c r="B906" s="20"/>
      <c r="C906" s="82" t="s">
        <v>73</v>
      </c>
      <c r="D906" s="91" t="s">
        <v>504</v>
      </c>
      <c r="E906" s="136">
        <v>32</v>
      </c>
      <c r="F906" s="93"/>
      <c r="G906" s="142">
        <v>18.74</v>
      </c>
      <c r="H906" s="94">
        <f t="shared" si="30"/>
        <v>58.56249999999999</v>
      </c>
      <c r="I906" s="21" t="s">
        <v>222</v>
      </c>
      <c r="J906" s="243"/>
      <c r="K906" s="11">
        <v>12</v>
      </c>
    </row>
    <row r="907" spans="1:11" ht="11.25">
      <c r="A907" s="12"/>
      <c r="B907" s="20"/>
      <c r="C907" s="82" t="s">
        <v>74</v>
      </c>
      <c r="D907" s="91" t="s">
        <v>504</v>
      </c>
      <c r="E907" s="136">
        <f>SUM(E908:E909)</f>
        <v>6</v>
      </c>
      <c r="F907" s="93"/>
      <c r="G907" s="136">
        <f>SUM(G908:G909)</f>
        <v>3.3100000000000005</v>
      </c>
      <c r="H907" s="94">
        <f t="shared" si="30"/>
        <v>55.16666666666667</v>
      </c>
      <c r="I907" s="21" t="s">
        <v>222</v>
      </c>
      <c r="J907" s="243"/>
      <c r="K907" s="11">
        <v>12</v>
      </c>
    </row>
    <row r="908" spans="1:11" ht="11.25">
      <c r="A908" s="12"/>
      <c r="B908" s="20"/>
      <c r="C908" s="355"/>
      <c r="D908" s="91" t="s">
        <v>326</v>
      </c>
      <c r="E908" s="136">
        <v>4</v>
      </c>
      <c r="F908" s="93"/>
      <c r="G908" s="142">
        <v>2.2</v>
      </c>
      <c r="H908" s="94">
        <f t="shared" si="30"/>
        <v>55.00000000000001</v>
      </c>
      <c r="I908" s="352"/>
      <c r="J908" s="243"/>
      <c r="K908" s="11"/>
    </row>
    <row r="909" spans="1:11" ht="11.25">
      <c r="A909" s="12"/>
      <c r="B909" s="20"/>
      <c r="C909" s="356"/>
      <c r="D909" s="91" t="s">
        <v>327</v>
      </c>
      <c r="E909" s="136">
        <v>2</v>
      </c>
      <c r="F909" s="93"/>
      <c r="G909" s="142">
        <v>1.11</v>
      </c>
      <c r="H909" s="94">
        <f t="shared" si="30"/>
        <v>55.50000000000001</v>
      </c>
      <c r="I909" s="354"/>
      <c r="J909" s="243"/>
      <c r="K909" s="11"/>
    </row>
    <row r="910" spans="1:11" ht="11.25">
      <c r="A910" s="12"/>
      <c r="B910" s="20"/>
      <c r="C910" s="24" t="s">
        <v>153</v>
      </c>
      <c r="D910" s="91" t="s">
        <v>486</v>
      </c>
      <c r="E910" s="136">
        <f>E911+E912</f>
        <v>42203</v>
      </c>
      <c r="F910" s="93"/>
      <c r="G910" s="136">
        <f>G911+G912</f>
        <v>42197</v>
      </c>
      <c r="H910" s="94">
        <f t="shared" si="30"/>
        <v>99.98578300120845</v>
      </c>
      <c r="I910" s="21" t="s">
        <v>222</v>
      </c>
      <c r="J910" s="243"/>
      <c r="K910" s="11">
        <v>12</v>
      </c>
    </row>
    <row r="911" spans="1:11" ht="11.25">
      <c r="A911" s="12"/>
      <c r="B911" s="20"/>
      <c r="C911" s="365"/>
      <c r="D911" s="98" t="s">
        <v>325</v>
      </c>
      <c r="E911" s="142">
        <v>29973</v>
      </c>
      <c r="F911" s="93"/>
      <c r="G911" s="142">
        <v>29973</v>
      </c>
      <c r="H911" s="94">
        <f t="shared" si="30"/>
        <v>100</v>
      </c>
      <c r="I911" s="352"/>
      <c r="J911" s="243"/>
      <c r="K911" s="11"/>
    </row>
    <row r="912" spans="1:11" ht="11.25">
      <c r="A912" s="12"/>
      <c r="B912" s="20"/>
      <c r="C912" s="364"/>
      <c r="D912" s="98" t="s">
        <v>328</v>
      </c>
      <c r="E912" s="142">
        <v>12230</v>
      </c>
      <c r="F912" s="93"/>
      <c r="G912" s="142">
        <v>12224</v>
      </c>
      <c r="H912" s="94">
        <f t="shared" si="30"/>
        <v>99.95094031071136</v>
      </c>
      <c r="I912" s="354"/>
      <c r="J912" s="243"/>
      <c r="K912" s="11"/>
    </row>
    <row r="913" spans="1:11" ht="11.25">
      <c r="A913" s="12"/>
      <c r="B913" s="20"/>
      <c r="C913" s="24" t="s">
        <v>75</v>
      </c>
      <c r="D913" s="91" t="s">
        <v>486</v>
      </c>
      <c r="E913" s="136">
        <v>9214</v>
      </c>
      <c r="F913" s="93"/>
      <c r="G913" s="136">
        <v>9214</v>
      </c>
      <c r="H913" s="94">
        <f t="shared" si="30"/>
        <v>100</v>
      </c>
      <c r="I913" s="21" t="s">
        <v>222</v>
      </c>
      <c r="J913" s="243"/>
      <c r="K913" s="11">
        <v>12</v>
      </c>
    </row>
    <row r="914" spans="1:11" ht="11.25">
      <c r="A914" s="12"/>
      <c r="B914" s="20"/>
      <c r="C914" s="24" t="s">
        <v>76</v>
      </c>
      <c r="D914" s="91" t="s">
        <v>486</v>
      </c>
      <c r="E914" s="136">
        <f>E915+E916</f>
        <v>1626</v>
      </c>
      <c r="F914" s="93"/>
      <c r="G914" s="136">
        <f>G915+G916</f>
        <v>1626</v>
      </c>
      <c r="H914" s="94">
        <f t="shared" si="30"/>
        <v>100</v>
      </c>
      <c r="I914" s="21" t="s">
        <v>222</v>
      </c>
      <c r="J914" s="243"/>
      <c r="K914" s="11">
        <v>12</v>
      </c>
    </row>
    <row r="915" spans="1:11" ht="11.25">
      <c r="A915" s="12"/>
      <c r="B915" s="20"/>
      <c r="C915" s="365"/>
      <c r="D915" s="91" t="s">
        <v>326</v>
      </c>
      <c r="E915" s="142">
        <v>1084</v>
      </c>
      <c r="F915" s="93"/>
      <c r="G915" s="142">
        <v>1084</v>
      </c>
      <c r="H915" s="94">
        <f t="shared" si="30"/>
        <v>100</v>
      </c>
      <c r="I915" s="352"/>
      <c r="J915" s="243"/>
      <c r="K915" s="11"/>
    </row>
    <row r="916" spans="1:11" ht="11.25">
      <c r="A916" s="12"/>
      <c r="B916" s="20"/>
      <c r="C916" s="364"/>
      <c r="D916" s="91" t="s">
        <v>327</v>
      </c>
      <c r="E916" s="142">
        <v>542</v>
      </c>
      <c r="F916" s="93"/>
      <c r="G916" s="142">
        <v>542</v>
      </c>
      <c r="H916" s="94">
        <f t="shared" si="30"/>
        <v>100</v>
      </c>
      <c r="I916" s="354"/>
      <c r="J916" s="243"/>
      <c r="K916" s="11"/>
    </row>
    <row r="917" spans="1:11" ht="11.25">
      <c r="A917" s="12"/>
      <c r="B917" s="20"/>
      <c r="C917" s="35" t="s">
        <v>157</v>
      </c>
      <c r="D917" s="98" t="s">
        <v>487</v>
      </c>
      <c r="E917" s="142">
        <f>SUM(E918:E919)</f>
        <v>18769</v>
      </c>
      <c r="F917" s="93"/>
      <c r="G917" s="142">
        <f>SUM(G918:G919)</f>
        <v>14327.76</v>
      </c>
      <c r="H917" s="94">
        <f t="shared" si="30"/>
        <v>76.33736480366562</v>
      </c>
      <c r="I917" s="21" t="s">
        <v>222</v>
      </c>
      <c r="J917" s="243"/>
      <c r="K917" s="11">
        <v>12</v>
      </c>
    </row>
    <row r="918" spans="1:11" ht="11.25">
      <c r="A918" s="12"/>
      <c r="B918" s="20"/>
      <c r="C918" s="365"/>
      <c r="D918" s="98" t="s">
        <v>325</v>
      </c>
      <c r="E918" s="142">
        <v>18702</v>
      </c>
      <c r="F918" s="93"/>
      <c r="G918" s="142">
        <v>14327.76</v>
      </c>
      <c r="H918" s="94">
        <f aca="true" t="shared" si="31" ref="H918:H948">G918/E918*100</f>
        <v>76.61084376002567</v>
      </c>
      <c r="I918" s="352"/>
      <c r="J918" s="243"/>
      <c r="K918" s="11"/>
    </row>
    <row r="919" spans="1:11" ht="11.25">
      <c r="A919" s="12"/>
      <c r="B919" s="20"/>
      <c r="C919" s="363"/>
      <c r="D919" s="98" t="s">
        <v>101</v>
      </c>
      <c r="E919" s="142">
        <v>67</v>
      </c>
      <c r="F919" s="93"/>
      <c r="G919" s="142">
        <v>0</v>
      </c>
      <c r="H919" s="94">
        <f t="shared" si="31"/>
        <v>0</v>
      </c>
      <c r="I919" s="354"/>
      <c r="J919" s="243"/>
      <c r="K919" s="11"/>
    </row>
    <row r="920" spans="1:11" ht="11.25">
      <c r="A920" s="12"/>
      <c r="B920" s="20"/>
      <c r="C920" s="35" t="s">
        <v>33</v>
      </c>
      <c r="D920" s="98" t="s">
        <v>487</v>
      </c>
      <c r="E920" s="142">
        <v>420</v>
      </c>
      <c r="F920" s="93"/>
      <c r="G920" s="142">
        <v>406.8</v>
      </c>
      <c r="H920" s="94">
        <f t="shared" si="31"/>
        <v>96.85714285714286</v>
      </c>
      <c r="I920" s="21" t="s">
        <v>222</v>
      </c>
      <c r="J920" s="243"/>
      <c r="K920" s="11">
        <v>12</v>
      </c>
    </row>
    <row r="921" spans="1:11" ht="11.25">
      <c r="A921" s="12"/>
      <c r="B921" s="20"/>
      <c r="C921" s="35" t="s">
        <v>34</v>
      </c>
      <c r="D921" s="98" t="s">
        <v>487</v>
      </c>
      <c r="E921" s="142">
        <f>E922+E923+E924</f>
        <v>1004</v>
      </c>
      <c r="F921" s="93"/>
      <c r="G921" s="142">
        <f>G922+G923+G924</f>
        <v>1001.79</v>
      </c>
      <c r="H921" s="94">
        <f t="shared" si="31"/>
        <v>99.77988047808765</v>
      </c>
      <c r="I921" s="21" t="s">
        <v>222</v>
      </c>
      <c r="J921" s="243"/>
      <c r="K921" s="11">
        <v>12</v>
      </c>
    </row>
    <row r="922" spans="1:11" ht="11.25">
      <c r="A922" s="12"/>
      <c r="B922" s="20"/>
      <c r="C922" s="365"/>
      <c r="D922" s="91" t="s">
        <v>326</v>
      </c>
      <c r="E922" s="142">
        <v>49</v>
      </c>
      <c r="F922" s="93"/>
      <c r="G922" s="142">
        <v>47.85</v>
      </c>
      <c r="H922" s="94">
        <f t="shared" si="31"/>
        <v>97.6530612244898</v>
      </c>
      <c r="I922" s="352"/>
      <c r="J922" s="243"/>
      <c r="K922" s="11"/>
    </row>
    <row r="923" spans="1:11" ht="11.25">
      <c r="A923" s="12"/>
      <c r="B923" s="20"/>
      <c r="C923" s="363"/>
      <c r="D923" s="91" t="s">
        <v>327</v>
      </c>
      <c r="E923" s="142">
        <v>25</v>
      </c>
      <c r="F923" s="93"/>
      <c r="G923" s="142">
        <v>23.94</v>
      </c>
      <c r="H923" s="94">
        <f t="shared" si="31"/>
        <v>95.76</v>
      </c>
      <c r="I923" s="353"/>
      <c r="J923" s="243"/>
      <c r="K923" s="11"/>
    </row>
    <row r="924" spans="1:11" ht="11.25">
      <c r="A924" s="12"/>
      <c r="B924" s="20"/>
      <c r="C924" s="364"/>
      <c r="D924" s="98" t="s">
        <v>656</v>
      </c>
      <c r="E924" s="142">
        <v>930</v>
      </c>
      <c r="F924" s="93"/>
      <c r="G924" s="142">
        <v>930</v>
      </c>
      <c r="H924" s="94">
        <f t="shared" si="31"/>
        <v>100</v>
      </c>
      <c r="I924" s="354"/>
      <c r="J924" s="243"/>
      <c r="K924" s="11"/>
    </row>
    <row r="925" spans="1:11" ht="11.25">
      <c r="A925" s="12"/>
      <c r="B925" s="20"/>
      <c r="C925" s="35" t="s">
        <v>174</v>
      </c>
      <c r="D925" s="98" t="s">
        <v>516</v>
      </c>
      <c r="E925" s="142">
        <f>E926</f>
        <v>50</v>
      </c>
      <c r="F925" s="93"/>
      <c r="G925" s="142">
        <f>G926</f>
        <v>50</v>
      </c>
      <c r="H925" s="94">
        <f t="shared" si="31"/>
        <v>100</v>
      </c>
      <c r="I925" s="21" t="s">
        <v>222</v>
      </c>
      <c r="J925" s="243"/>
      <c r="K925" s="11">
        <v>12</v>
      </c>
    </row>
    <row r="926" spans="1:11" ht="11.25">
      <c r="A926" s="12"/>
      <c r="B926" s="20"/>
      <c r="C926" s="38"/>
      <c r="D926" s="98" t="s">
        <v>329</v>
      </c>
      <c r="E926" s="142">
        <v>50</v>
      </c>
      <c r="F926" s="93"/>
      <c r="G926" s="142">
        <v>50</v>
      </c>
      <c r="H926" s="94">
        <f t="shared" si="31"/>
        <v>100</v>
      </c>
      <c r="I926" s="21"/>
      <c r="J926" s="243"/>
      <c r="K926" s="11"/>
    </row>
    <row r="927" spans="1:11" ht="11.25">
      <c r="A927" s="12"/>
      <c r="B927" s="20"/>
      <c r="C927" s="35" t="s">
        <v>159</v>
      </c>
      <c r="D927" s="98" t="s">
        <v>484</v>
      </c>
      <c r="E927" s="142">
        <f>E928</f>
        <v>3971</v>
      </c>
      <c r="F927" s="93"/>
      <c r="G927" s="142">
        <f>G928</f>
        <v>3971.14</v>
      </c>
      <c r="H927" s="94">
        <f t="shared" si="31"/>
        <v>100.00352556031227</v>
      </c>
      <c r="I927" s="21" t="s">
        <v>222</v>
      </c>
      <c r="J927" s="243"/>
      <c r="K927" s="11">
        <v>12</v>
      </c>
    </row>
    <row r="928" spans="1:11" ht="11.25">
      <c r="A928" s="12"/>
      <c r="B928" s="20"/>
      <c r="C928" s="37"/>
      <c r="D928" s="98" t="s">
        <v>325</v>
      </c>
      <c r="E928" s="142">
        <v>3971</v>
      </c>
      <c r="F928" s="93"/>
      <c r="G928" s="142">
        <v>3971.14</v>
      </c>
      <c r="H928" s="94">
        <f t="shared" si="31"/>
        <v>100.00352556031227</v>
      </c>
      <c r="I928" s="21"/>
      <c r="J928" s="243"/>
      <c r="K928" s="11"/>
    </row>
    <row r="929" spans="1:11" ht="11.25" customHeight="1">
      <c r="A929" s="12"/>
      <c r="B929" s="20"/>
      <c r="C929" s="35" t="s">
        <v>77</v>
      </c>
      <c r="D929" s="98" t="s">
        <v>484</v>
      </c>
      <c r="E929" s="142">
        <v>37725</v>
      </c>
      <c r="F929" s="93"/>
      <c r="G929" s="142">
        <v>36885.32</v>
      </c>
      <c r="H929" s="94">
        <f t="shared" si="31"/>
        <v>97.7742080848244</v>
      </c>
      <c r="I929" s="21" t="s">
        <v>222</v>
      </c>
      <c r="J929" s="243"/>
      <c r="K929" s="11">
        <v>12</v>
      </c>
    </row>
    <row r="930" spans="1:11" ht="11.25">
      <c r="A930" s="12"/>
      <c r="B930" s="20"/>
      <c r="C930" s="35" t="s">
        <v>78</v>
      </c>
      <c r="D930" s="98" t="s">
        <v>484</v>
      </c>
      <c r="E930" s="142">
        <f>E931+E932+E933</f>
        <v>11479</v>
      </c>
      <c r="F930" s="93"/>
      <c r="G930" s="142">
        <f>G931+G932+G933</f>
        <v>11094.409999999998</v>
      </c>
      <c r="H930" s="94">
        <f t="shared" si="31"/>
        <v>96.64962104712951</v>
      </c>
      <c r="I930" s="21" t="s">
        <v>222</v>
      </c>
      <c r="J930" s="243"/>
      <c r="K930" s="11">
        <v>12</v>
      </c>
    </row>
    <row r="931" spans="1:11" ht="11.25">
      <c r="A931" s="12"/>
      <c r="B931" s="20"/>
      <c r="C931" s="365"/>
      <c r="D931" s="98" t="s">
        <v>325</v>
      </c>
      <c r="E931" s="142">
        <v>4822</v>
      </c>
      <c r="F931" s="93"/>
      <c r="G931" s="142">
        <v>4585.25</v>
      </c>
      <c r="H931" s="94">
        <f t="shared" si="31"/>
        <v>95.09021153048528</v>
      </c>
      <c r="I931" s="352"/>
      <c r="J931" s="243"/>
      <c r="K931" s="11"/>
    </row>
    <row r="932" spans="1:11" ht="11.25">
      <c r="A932" s="12"/>
      <c r="B932" s="20"/>
      <c r="C932" s="363"/>
      <c r="D932" s="91" t="s">
        <v>330</v>
      </c>
      <c r="E932" s="142">
        <v>4438</v>
      </c>
      <c r="F932" s="93"/>
      <c r="G932" s="142">
        <v>4339.44</v>
      </c>
      <c r="H932" s="94">
        <f t="shared" si="31"/>
        <v>97.77917981072555</v>
      </c>
      <c r="I932" s="353"/>
      <c r="J932" s="243"/>
      <c r="K932" s="11"/>
    </row>
    <row r="933" spans="1:11" ht="11.25">
      <c r="A933" s="12"/>
      <c r="B933" s="20"/>
      <c r="C933" s="364"/>
      <c r="D933" s="91" t="s">
        <v>331</v>
      </c>
      <c r="E933" s="142">
        <v>2219</v>
      </c>
      <c r="F933" s="93"/>
      <c r="G933" s="142">
        <v>2169.72</v>
      </c>
      <c r="H933" s="94">
        <f t="shared" si="31"/>
        <v>97.77917981072555</v>
      </c>
      <c r="I933" s="354"/>
      <c r="J933" s="243"/>
      <c r="K933" s="11"/>
    </row>
    <row r="934" spans="1:11" ht="11.25">
      <c r="A934" s="12"/>
      <c r="B934" s="20"/>
      <c r="C934" s="24" t="s">
        <v>162</v>
      </c>
      <c r="D934" s="98" t="s">
        <v>510</v>
      </c>
      <c r="E934" s="142">
        <f>E935</f>
        <v>252</v>
      </c>
      <c r="F934" s="93"/>
      <c r="G934" s="142">
        <f>G935</f>
        <v>242.59</v>
      </c>
      <c r="H934" s="94">
        <f t="shared" si="31"/>
        <v>96.26587301587301</v>
      </c>
      <c r="I934" s="21" t="s">
        <v>222</v>
      </c>
      <c r="J934" s="243"/>
      <c r="K934" s="11">
        <v>12</v>
      </c>
    </row>
    <row r="935" spans="1:11" ht="11.25">
      <c r="A935" s="12"/>
      <c r="B935" s="20"/>
      <c r="C935" s="35"/>
      <c r="D935" s="98" t="s">
        <v>332</v>
      </c>
      <c r="E935" s="142">
        <v>252</v>
      </c>
      <c r="F935" s="93"/>
      <c r="G935" s="142">
        <v>242.59</v>
      </c>
      <c r="H935" s="94">
        <f t="shared" si="31"/>
        <v>96.26587301587301</v>
      </c>
      <c r="I935" s="21"/>
      <c r="J935" s="243"/>
      <c r="K935" s="11"/>
    </row>
    <row r="936" spans="1:11" s="4" customFormat="1" ht="11.25">
      <c r="A936" s="186"/>
      <c r="B936" s="33"/>
      <c r="C936" s="28" t="s">
        <v>176</v>
      </c>
      <c r="D936" s="103" t="s">
        <v>518</v>
      </c>
      <c r="E936" s="145">
        <f>E937+E938</f>
        <v>730</v>
      </c>
      <c r="F936" s="93"/>
      <c r="G936" s="145">
        <f>G937+G938</f>
        <v>729.29</v>
      </c>
      <c r="H936" s="94">
        <f t="shared" si="31"/>
        <v>99.90273972602739</v>
      </c>
      <c r="I936" s="21" t="s">
        <v>222</v>
      </c>
      <c r="J936" s="247"/>
      <c r="K936" s="31">
        <v>12</v>
      </c>
    </row>
    <row r="937" spans="1:11" ht="11.25">
      <c r="A937" s="12"/>
      <c r="B937" s="20"/>
      <c r="C937" s="365"/>
      <c r="D937" s="98" t="s">
        <v>325</v>
      </c>
      <c r="E937" s="142">
        <v>365</v>
      </c>
      <c r="F937" s="93"/>
      <c r="G937" s="142">
        <v>364.64</v>
      </c>
      <c r="H937" s="94">
        <f t="shared" si="31"/>
        <v>99.9013698630137</v>
      </c>
      <c r="I937" s="352"/>
      <c r="J937" s="243"/>
      <c r="K937" s="11"/>
    </row>
    <row r="938" spans="1:11" ht="11.25">
      <c r="A938" s="12"/>
      <c r="B938" s="20"/>
      <c r="C938" s="364"/>
      <c r="D938" s="98" t="s">
        <v>324</v>
      </c>
      <c r="E938" s="142">
        <v>365</v>
      </c>
      <c r="F938" s="93"/>
      <c r="G938" s="142">
        <v>364.65</v>
      </c>
      <c r="H938" s="94">
        <f t="shared" si="31"/>
        <v>99.90410958904108</v>
      </c>
      <c r="I938" s="354"/>
      <c r="J938" s="243"/>
      <c r="K938" s="11"/>
    </row>
    <row r="939" spans="1:11" ht="11.25">
      <c r="A939" s="72">
        <v>854</v>
      </c>
      <c r="B939" s="22"/>
      <c r="C939" s="23"/>
      <c r="D939" s="126" t="s">
        <v>26</v>
      </c>
      <c r="E939" s="127">
        <f>E940</f>
        <v>496342</v>
      </c>
      <c r="F939" s="114"/>
      <c r="G939" s="127">
        <f>G940</f>
        <v>485418.85</v>
      </c>
      <c r="H939" s="115">
        <f t="shared" si="31"/>
        <v>97.79926945533522</v>
      </c>
      <c r="I939" s="9"/>
      <c r="J939" s="246"/>
      <c r="K939" s="11"/>
    </row>
    <row r="940" spans="1:11" ht="11.25">
      <c r="A940" s="25"/>
      <c r="B940" s="116" t="s">
        <v>91</v>
      </c>
      <c r="C940" s="19"/>
      <c r="D940" s="117" t="s">
        <v>94</v>
      </c>
      <c r="E940" s="139">
        <f>E941+E942</f>
        <v>496342</v>
      </c>
      <c r="F940" s="119"/>
      <c r="G940" s="139">
        <f>G941+G942</f>
        <v>485418.85</v>
      </c>
      <c r="H940" s="120">
        <f t="shared" si="31"/>
        <v>97.79926945533522</v>
      </c>
      <c r="I940" s="14"/>
      <c r="J940" s="244"/>
      <c r="K940" s="11"/>
    </row>
    <row r="941" spans="1:11" ht="33.75">
      <c r="A941" s="12"/>
      <c r="B941" s="20"/>
      <c r="C941" s="35" t="s">
        <v>92</v>
      </c>
      <c r="D941" s="101" t="s">
        <v>93</v>
      </c>
      <c r="E941" s="131">
        <v>384732</v>
      </c>
      <c r="F941" s="93"/>
      <c r="G941" s="131">
        <v>380444.75</v>
      </c>
      <c r="H941" s="94">
        <f t="shared" si="31"/>
        <v>98.8856528700498</v>
      </c>
      <c r="I941" s="17" t="s">
        <v>222</v>
      </c>
      <c r="J941" s="263" t="s">
        <v>624</v>
      </c>
      <c r="K941" s="11">
        <v>11</v>
      </c>
    </row>
    <row r="942" spans="1:11" ht="11.25">
      <c r="A942" s="12"/>
      <c r="B942" s="20"/>
      <c r="C942" s="35" t="s">
        <v>416</v>
      </c>
      <c r="D942" s="101" t="s">
        <v>417</v>
      </c>
      <c r="E942" s="131">
        <f>E943+E944</f>
        <v>111610</v>
      </c>
      <c r="F942" s="93"/>
      <c r="G942" s="131">
        <f>G943+G944</f>
        <v>104974.1</v>
      </c>
      <c r="H942" s="94">
        <f t="shared" si="31"/>
        <v>94.05438580772334</v>
      </c>
      <c r="I942" s="17" t="s">
        <v>222</v>
      </c>
      <c r="J942" s="263"/>
      <c r="K942" s="11"/>
    </row>
    <row r="943" spans="1:11" ht="11.25">
      <c r="A943" s="12"/>
      <c r="B943" s="20"/>
      <c r="C943" s="284"/>
      <c r="D943" s="101" t="s">
        <v>418</v>
      </c>
      <c r="E943" s="131">
        <v>60000</v>
      </c>
      <c r="F943" s="93"/>
      <c r="G943" s="131">
        <v>54000</v>
      </c>
      <c r="H943" s="94">
        <f t="shared" si="31"/>
        <v>90</v>
      </c>
      <c r="I943" s="352"/>
      <c r="J943" s="263"/>
      <c r="K943" s="11"/>
    </row>
    <row r="944" spans="1:11" ht="11.25">
      <c r="A944" s="12"/>
      <c r="B944" s="20"/>
      <c r="C944" s="174"/>
      <c r="D944" s="101" t="s">
        <v>419</v>
      </c>
      <c r="E944" s="131">
        <v>51610</v>
      </c>
      <c r="F944" s="93"/>
      <c r="G944" s="131">
        <v>50974.1</v>
      </c>
      <c r="H944" s="94">
        <f t="shared" si="31"/>
        <v>98.76787444293741</v>
      </c>
      <c r="I944" s="354"/>
      <c r="J944" s="263"/>
      <c r="K944" s="11"/>
    </row>
    <row r="945" spans="1:11" ht="11.25">
      <c r="A945" s="72">
        <v>900</v>
      </c>
      <c r="B945" s="22"/>
      <c r="C945" s="23"/>
      <c r="D945" s="126" t="s">
        <v>27</v>
      </c>
      <c r="E945" s="127">
        <f>SUM(E946+E959+E961+E973+E985+E979+E987)</f>
        <v>7507504</v>
      </c>
      <c r="F945" s="114"/>
      <c r="G945" s="127">
        <f>SUM(G946+G959+G961+G973+G985+G979+G987)</f>
        <v>7476666.300000001</v>
      </c>
      <c r="H945" s="115">
        <f t="shared" si="31"/>
        <v>99.5892416440937</v>
      </c>
      <c r="I945" s="9"/>
      <c r="J945" s="246"/>
      <c r="K945" s="11"/>
    </row>
    <row r="946" spans="1:11" ht="11.25">
      <c r="A946" s="25"/>
      <c r="B946" s="116">
        <v>90001</v>
      </c>
      <c r="C946" s="19"/>
      <c r="D946" s="117" t="s">
        <v>28</v>
      </c>
      <c r="E946" s="139">
        <f>E947+E948+E953+E956</f>
        <v>4346612</v>
      </c>
      <c r="F946" s="119"/>
      <c r="G946" s="139">
        <f>G947+G948+G953+G956</f>
        <v>4341947.54</v>
      </c>
      <c r="H946" s="120">
        <f t="shared" si="31"/>
        <v>99.89268745404468</v>
      </c>
      <c r="I946" s="14"/>
      <c r="J946" s="244"/>
      <c r="K946" s="11"/>
    </row>
    <row r="947" spans="1:11" ht="78.75">
      <c r="A947" s="12"/>
      <c r="B947" s="20"/>
      <c r="C947" s="35">
        <v>4300</v>
      </c>
      <c r="D947" s="98" t="s">
        <v>484</v>
      </c>
      <c r="E947" s="131">
        <v>1856456</v>
      </c>
      <c r="F947" s="93"/>
      <c r="G947" s="131">
        <v>1856455.29</v>
      </c>
      <c r="H947" s="94">
        <f t="shared" si="31"/>
        <v>99.99996175508605</v>
      </c>
      <c r="I947" s="17" t="s">
        <v>222</v>
      </c>
      <c r="J947" s="254" t="s">
        <v>439</v>
      </c>
      <c r="K947" s="11">
        <v>9</v>
      </c>
    </row>
    <row r="948" spans="1:11" ht="11.25">
      <c r="A948" s="12"/>
      <c r="B948" s="20"/>
      <c r="C948" s="24" t="s">
        <v>58</v>
      </c>
      <c r="D948" s="98" t="s">
        <v>29</v>
      </c>
      <c r="E948" s="131">
        <f>SUM(E949:E952)</f>
        <v>28294</v>
      </c>
      <c r="F948" s="93"/>
      <c r="G948" s="131">
        <f>SUM(G949:G952)</f>
        <v>23631.4</v>
      </c>
      <c r="H948" s="94">
        <f t="shared" si="31"/>
        <v>83.52088782073939</v>
      </c>
      <c r="I948" s="21" t="s">
        <v>247</v>
      </c>
      <c r="J948" s="243"/>
      <c r="K948" s="11">
        <v>16</v>
      </c>
    </row>
    <row r="949" spans="1:11" ht="22.5" hidden="1">
      <c r="A949" s="12"/>
      <c r="B949" s="20"/>
      <c r="C949" s="355"/>
      <c r="D949" s="101" t="s">
        <v>407</v>
      </c>
      <c r="E949" s="131">
        <v>0</v>
      </c>
      <c r="F949" s="93"/>
      <c r="G949" s="131">
        <v>0</v>
      </c>
      <c r="H949" s="94">
        <v>0</v>
      </c>
      <c r="I949" s="352"/>
      <c r="J949" s="243"/>
      <c r="K949" s="11"/>
    </row>
    <row r="950" spans="1:11" ht="78.75">
      <c r="A950" s="12"/>
      <c r="B950" s="20"/>
      <c r="C950" s="366"/>
      <c r="D950" s="101" t="s">
        <v>334</v>
      </c>
      <c r="E950" s="131">
        <v>18168</v>
      </c>
      <c r="F950" s="93"/>
      <c r="G950" s="131">
        <v>14760</v>
      </c>
      <c r="H950" s="94">
        <f aca="true" t="shared" si="32" ref="H950:H998">G950/E950*100</f>
        <v>81.24174372523117</v>
      </c>
      <c r="I950" s="353"/>
      <c r="J950" s="263" t="s">
        <v>625</v>
      </c>
      <c r="K950" s="11"/>
    </row>
    <row r="951" spans="1:11" ht="72.75" customHeight="1">
      <c r="A951" s="12"/>
      <c r="B951" s="20"/>
      <c r="C951" s="366"/>
      <c r="D951" s="101" t="s">
        <v>335</v>
      </c>
      <c r="E951" s="131">
        <v>6436</v>
      </c>
      <c r="F951" s="93"/>
      <c r="G951" s="131">
        <v>6436</v>
      </c>
      <c r="H951" s="94">
        <f t="shared" si="32"/>
        <v>100</v>
      </c>
      <c r="I951" s="353"/>
      <c r="J951" s="263" t="s">
        <v>440</v>
      </c>
      <c r="K951" s="11"/>
    </row>
    <row r="952" spans="1:11" ht="78.75">
      <c r="A952" s="12"/>
      <c r="B952" s="20"/>
      <c r="C952" s="356"/>
      <c r="D952" s="101" t="s">
        <v>336</v>
      </c>
      <c r="E952" s="131">
        <v>3690</v>
      </c>
      <c r="F952" s="93"/>
      <c r="G952" s="131">
        <v>2435.4</v>
      </c>
      <c r="H952" s="94">
        <f t="shared" si="32"/>
        <v>66</v>
      </c>
      <c r="I952" s="354"/>
      <c r="J952" s="263" t="s">
        <v>626</v>
      </c>
      <c r="K952" s="11"/>
    </row>
    <row r="953" spans="1:11" ht="11.25">
      <c r="A953" s="12"/>
      <c r="B953" s="20"/>
      <c r="C953" s="24" t="s">
        <v>177</v>
      </c>
      <c r="D953" s="98" t="s">
        <v>29</v>
      </c>
      <c r="E953" s="131">
        <f>SUM(E954:E955)</f>
        <v>1230931</v>
      </c>
      <c r="F953" s="93"/>
      <c r="G953" s="131">
        <f>SUM(G954:G955)</f>
        <v>1230930.3900000001</v>
      </c>
      <c r="H953" s="94">
        <f t="shared" si="32"/>
        <v>99.99995044401354</v>
      </c>
      <c r="I953" s="21" t="s">
        <v>247</v>
      </c>
      <c r="J953" s="243"/>
      <c r="K953" s="11">
        <v>17</v>
      </c>
    </row>
    <row r="954" spans="1:11" ht="101.25">
      <c r="A954" s="12"/>
      <c r="B954" s="20"/>
      <c r="C954" s="355"/>
      <c r="D954" s="101" t="s">
        <v>138</v>
      </c>
      <c r="E954" s="131">
        <v>579807</v>
      </c>
      <c r="F954" s="93"/>
      <c r="G954" s="131">
        <v>579806.67</v>
      </c>
      <c r="H954" s="94">
        <f t="shared" si="32"/>
        <v>99.99994308450916</v>
      </c>
      <c r="I954" s="352"/>
      <c r="J954" s="263" t="s">
        <v>642</v>
      </c>
      <c r="K954" s="11"/>
    </row>
    <row r="955" spans="1:11" ht="101.25">
      <c r="A955" s="12"/>
      <c r="B955" s="20"/>
      <c r="C955" s="356"/>
      <c r="D955" s="101" t="s">
        <v>178</v>
      </c>
      <c r="E955" s="131">
        <v>651124</v>
      </c>
      <c r="F955" s="93"/>
      <c r="G955" s="131">
        <v>651123.72</v>
      </c>
      <c r="H955" s="94">
        <f t="shared" si="32"/>
        <v>99.99995699743826</v>
      </c>
      <c r="I955" s="354"/>
      <c r="J955" s="262" t="s">
        <v>644</v>
      </c>
      <c r="K955" s="11"/>
    </row>
    <row r="956" spans="1:11" ht="11.25">
      <c r="A956" s="12"/>
      <c r="B956" s="20"/>
      <c r="C956" s="24" t="s">
        <v>61</v>
      </c>
      <c r="D956" s="98" t="s">
        <v>29</v>
      </c>
      <c r="E956" s="131">
        <f>E957+E958</f>
        <v>1230931</v>
      </c>
      <c r="F956" s="93"/>
      <c r="G956" s="131">
        <f>G957+G958</f>
        <v>1230930.46</v>
      </c>
      <c r="H956" s="94">
        <f t="shared" si="32"/>
        <v>99.99995613076605</v>
      </c>
      <c r="I956" s="21" t="s">
        <v>247</v>
      </c>
      <c r="J956" s="243"/>
      <c r="K956" s="11">
        <v>17</v>
      </c>
    </row>
    <row r="957" spans="1:11" ht="101.25">
      <c r="A957" s="12"/>
      <c r="B957" s="20"/>
      <c r="C957" s="355"/>
      <c r="D957" s="101" t="s">
        <v>138</v>
      </c>
      <c r="E957" s="131">
        <v>579807</v>
      </c>
      <c r="F957" s="93"/>
      <c r="G957" s="131">
        <v>579806.7</v>
      </c>
      <c r="H957" s="94">
        <f t="shared" si="32"/>
        <v>99.99994825864468</v>
      </c>
      <c r="I957" s="352"/>
      <c r="J957" s="263" t="s">
        <v>643</v>
      </c>
      <c r="K957" s="11"/>
    </row>
    <row r="958" spans="1:11" ht="101.25">
      <c r="A958" s="12"/>
      <c r="B958" s="20"/>
      <c r="C958" s="356"/>
      <c r="D958" s="101" t="s">
        <v>178</v>
      </c>
      <c r="E958" s="131">
        <v>651124</v>
      </c>
      <c r="F958" s="93"/>
      <c r="G958" s="131">
        <v>651123.76</v>
      </c>
      <c r="H958" s="94">
        <f t="shared" si="32"/>
        <v>99.99996314066138</v>
      </c>
      <c r="I958" s="354"/>
      <c r="J958" s="262" t="s">
        <v>642</v>
      </c>
      <c r="K958" s="11"/>
    </row>
    <row r="959" spans="1:11" ht="11.25">
      <c r="A959" s="12"/>
      <c r="B959" s="116" t="s">
        <v>139</v>
      </c>
      <c r="C959" s="26"/>
      <c r="D959" s="117" t="s">
        <v>140</v>
      </c>
      <c r="E959" s="128">
        <f>E960</f>
        <v>904550</v>
      </c>
      <c r="F959" s="119"/>
      <c r="G959" s="128">
        <f>G960</f>
        <v>904550</v>
      </c>
      <c r="H959" s="120">
        <f t="shared" si="32"/>
        <v>100</v>
      </c>
      <c r="I959" s="14"/>
      <c r="J959" s="244"/>
      <c r="K959" s="11"/>
    </row>
    <row r="960" spans="1:11" ht="33.75">
      <c r="A960" s="12"/>
      <c r="B960" s="20"/>
      <c r="C960" s="57" t="s">
        <v>179</v>
      </c>
      <c r="D960" s="101" t="s">
        <v>180</v>
      </c>
      <c r="E960" s="131">
        <v>904550</v>
      </c>
      <c r="F960" s="93"/>
      <c r="G960" s="131">
        <v>904550</v>
      </c>
      <c r="H960" s="94">
        <f t="shared" si="32"/>
        <v>100</v>
      </c>
      <c r="I960" s="17" t="s">
        <v>247</v>
      </c>
      <c r="J960" s="254" t="s">
        <v>627</v>
      </c>
      <c r="K960" s="11">
        <v>18</v>
      </c>
    </row>
    <row r="961" spans="1:11" ht="112.5">
      <c r="A961" s="12"/>
      <c r="B961" s="116">
        <v>90003</v>
      </c>
      <c r="C961" s="26"/>
      <c r="D961" s="117" t="s">
        <v>30</v>
      </c>
      <c r="E961" s="128">
        <f>E962+E963+E964+E965+E966+E967+E968+E972</f>
        <v>386633</v>
      </c>
      <c r="F961" s="119"/>
      <c r="G961" s="128">
        <f>G962+G963+G964+G965+G966+G967+G968+G972</f>
        <v>369029.78</v>
      </c>
      <c r="H961" s="120">
        <f t="shared" si="32"/>
        <v>95.44704668251288</v>
      </c>
      <c r="I961" s="14"/>
      <c r="J961" s="252" t="s">
        <v>406</v>
      </c>
      <c r="K961" s="11"/>
    </row>
    <row r="962" spans="1:11" ht="11.25">
      <c r="A962" s="12"/>
      <c r="B962" s="20"/>
      <c r="C962" s="24" t="s">
        <v>237</v>
      </c>
      <c r="D962" s="179" t="s">
        <v>527</v>
      </c>
      <c r="E962" s="136">
        <v>5000</v>
      </c>
      <c r="F962" s="93"/>
      <c r="G962" s="136">
        <v>4037.57</v>
      </c>
      <c r="H962" s="94">
        <f t="shared" si="32"/>
        <v>80.7514</v>
      </c>
      <c r="I962" s="21" t="s">
        <v>222</v>
      </c>
      <c r="J962" s="243"/>
      <c r="K962" s="11">
        <v>11</v>
      </c>
    </row>
    <row r="963" spans="1:11" ht="11.25">
      <c r="A963" s="12"/>
      <c r="B963" s="20"/>
      <c r="C963" s="24" t="s">
        <v>181</v>
      </c>
      <c r="D963" s="91" t="s">
        <v>503</v>
      </c>
      <c r="E963" s="217">
        <v>489</v>
      </c>
      <c r="F963" s="93"/>
      <c r="G963" s="136">
        <v>488.96</v>
      </c>
      <c r="H963" s="94">
        <f t="shared" si="32"/>
        <v>99.9918200408998</v>
      </c>
      <c r="I963" s="21" t="s">
        <v>222</v>
      </c>
      <c r="J963" s="243"/>
      <c r="K963" s="11">
        <v>8</v>
      </c>
    </row>
    <row r="964" spans="1:11" ht="11.25">
      <c r="A964" s="12"/>
      <c r="B964" s="20"/>
      <c r="C964" s="24" t="s">
        <v>182</v>
      </c>
      <c r="D964" s="91" t="s">
        <v>504</v>
      </c>
      <c r="E964" s="217">
        <v>92</v>
      </c>
      <c r="F964" s="93"/>
      <c r="G964" s="136">
        <v>78.42</v>
      </c>
      <c r="H964" s="94">
        <f t="shared" si="32"/>
        <v>85.23913043478261</v>
      </c>
      <c r="I964" s="21" t="s">
        <v>222</v>
      </c>
      <c r="J964" s="243"/>
      <c r="K964" s="11">
        <v>8</v>
      </c>
    </row>
    <row r="965" spans="1:11" ht="11.25">
      <c r="A965" s="12"/>
      <c r="B965" s="20"/>
      <c r="C965" s="24" t="s">
        <v>170</v>
      </c>
      <c r="D965" s="91" t="s">
        <v>486</v>
      </c>
      <c r="E965" s="217">
        <v>3204</v>
      </c>
      <c r="F965" s="93"/>
      <c r="G965" s="136">
        <v>3200</v>
      </c>
      <c r="H965" s="94">
        <f t="shared" si="32"/>
        <v>99.87515605493134</v>
      </c>
      <c r="I965" s="21" t="s">
        <v>222</v>
      </c>
      <c r="J965" s="243"/>
      <c r="K965" s="11">
        <v>8</v>
      </c>
    </row>
    <row r="966" spans="1:11" ht="11.25">
      <c r="A966" s="12"/>
      <c r="B966" s="20"/>
      <c r="C966" s="35">
        <v>4210</v>
      </c>
      <c r="D966" s="98" t="s">
        <v>487</v>
      </c>
      <c r="E966" s="216">
        <v>22345</v>
      </c>
      <c r="F966" s="93"/>
      <c r="G966" s="142">
        <v>21651.23</v>
      </c>
      <c r="H966" s="94">
        <f t="shared" si="32"/>
        <v>96.89518908033116</v>
      </c>
      <c r="I966" s="21" t="s">
        <v>222</v>
      </c>
      <c r="J966" s="243"/>
      <c r="K966" s="11">
        <v>9</v>
      </c>
    </row>
    <row r="967" spans="1:11" ht="33.75">
      <c r="A967" s="12"/>
      <c r="B967" s="20"/>
      <c r="C967" s="35" t="s">
        <v>90</v>
      </c>
      <c r="D967" s="98" t="s">
        <v>337</v>
      </c>
      <c r="E967" s="216">
        <v>480</v>
      </c>
      <c r="F967" s="93"/>
      <c r="G967" s="142">
        <v>480</v>
      </c>
      <c r="H967" s="94">
        <f t="shared" si="32"/>
        <v>100</v>
      </c>
      <c r="I967" s="17" t="s">
        <v>222</v>
      </c>
      <c r="J967" s="264" t="s">
        <v>441</v>
      </c>
      <c r="K967" s="11">
        <v>9</v>
      </c>
    </row>
    <row r="968" spans="1:11" ht="11.25">
      <c r="A968" s="12"/>
      <c r="B968" s="20"/>
      <c r="C968" s="35">
        <v>4300</v>
      </c>
      <c r="D968" s="98" t="s">
        <v>484</v>
      </c>
      <c r="E968" s="145">
        <f>E969+E970+E971</f>
        <v>353881</v>
      </c>
      <c r="F968" s="93"/>
      <c r="G968" s="131">
        <f>G969+G970+G971</f>
        <v>339093.60000000003</v>
      </c>
      <c r="H968" s="94">
        <f t="shared" si="32"/>
        <v>95.82136367875079</v>
      </c>
      <c r="I968" s="21" t="s">
        <v>222</v>
      </c>
      <c r="J968" s="243"/>
      <c r="K968" s="11">
        <v>9</v>
      </c>
    </row>
    <row r="969" spans="1:11" ht="11.25">
      <c r="A969" s="12"/>
      <c r="B969" s="20"/>
      <c r="C969" s="355"/>
      <c r="D969" s="91" t="s">
        <v>31</v>
      </c>
      <c r="E969" s="218">
        <v>319716</v>
      </c>
      <c r="F969" s="93"/>
      <c r="G969" s="146">
        <v>319716</v>
      </c>
      <c r="H969" s="94">
        <f t="shared" si="32"/>
        <v>100</v>
      </c>
      <c r="I969" s="352"/>
      <c r="J969" s="243"/>
      <c r="K969" s="11"/>
    </row>
    <row r="970" spans="1:11" ht="33.75">
      <c r="A970" s="12"/>
      <c r="B970" s="20"/>
      <c r="C970" s="366"/>
      <c r="D970" s="91" t="s">
        <v>35</v>
      </c>
      <c r="E970" s="218">
        <v>30090</v>
      </c>
      <c r="F970" s="93"/>
      <c r="G970" s="146">
        <v>15303.46</v>
      </c>
      <c r="H970" s="94">
        <f t="shared" si="32"/>
        <v>50.85895646394151</v>
      </c>
      <c r="I970" s="353"/>
      <c r="J970" s="262" t="s">
        <v>657</v>
      </c>
      <c r="K970" s="11"/>
    </row>
    <row r="971" spans="1:11" ht="13.5" customHeight="1">
      <c r="A971" s="12"/>
      <c r="B971" s="20"/>
      <c r="C971" s="366"/>
      <c r="D971" s="101" t="s">
        <v>338</v>
      </c>
      <c r="E971" s="141">
        <v>4075</v>
      </c>
      <c r="F971" s="93"/>
      <c r="G971" s="170">
        <v>4074.14</v>
      </c>
      <c r="H971" s="94">
        <f t="shared" si="32"/>
        <v>99.97889570552147</v>
      </c>
      <c r="I971" s="354"/>
      <c r="J971" s="243"/>
      <c r="K971" s="11"/>
    </row>
    <row r="972" spans="1:11" ht="33.75">
      <c r="A972" s="12"/>
      <c r="B972" s="20"/>
      <c r="C972" s="35" t="s">
        <v>147</v>
      </c>
      <c r="D972" s="101" t="s">
        <v>495</v>
      </c>
      <c r="E972" s="141">
        <v>1142</v>
      </c>
      <c r="F972" s="93"/>
      <c r="G972" s="170">
        <v>0</v>
      </c>
      <c r="H972" s="94">
        <f t="shared" si="32"/>
        <v>0</v>
      </c>
      <c r="I972" s="17" t="s">
        <v>222</v>
      </c>
      <c r="J972" s="264" t="s">
        <v>659</v>
      </c>
      <c r="K972" s="11">
        <v>9</v>
      </c>
    </row>
    <row r="973" spans="1:11" ht="56.25">
      <c r="A973" s="12"/>
      <c r="B973" s="116">
        <v>90004</v>
      </c>
      <c r="C973" s="26"/>
      <c r="D973" s="117" t="s">
        <v>32</v>
      </c>
      <c r="E973" s="128">
        <f>E974+E975</f>
        <v>558145</v>
      </c>
      <c r="F973" s="119"/>
      <c r="G973" s="128">
        <f>G974+G975</f>
        <v>550931.7100000001</v>
      </c>
      <c r="H973" s="120">
        <f t="shared" si="32"/>
        <v>98.70763152944129</v>
      </c>
      <c r="I973" s="14"/>
      <c r="J973" s="252" t="s">
        <v>442</v>
      </c>
      <c r="K973" s="11"/>
    </row>
    <row r="974" spans="1:11" ht="11.25">
      <c r="A974" s="12"/>
      <c r="B974" s="20"/>
      <c r="C974" s="35">
        <v>4210</v>
      </c>
      <c r="D974" s="98" t="s">
        <v>487</v>
      </c>
      <c r="E974" s="216">
        <v>29115</v>
      </c>
      <c r="F974" s="93"/>
      <c r="G974" s="142">
        <v>28073.18</v>
      </c>
      <c r="H974" s="94">
        <f t="shared" si="32"/>
        <v>96.42170702387087</v>
      </c>
      <c r="I974" s="21" t="s">
        <v>222</v>
      </c>
      <c r="J974" s="243"/>
      <c r="K974" s="11">
        <v>9</v>
      </c>
    </row>
    <row r="975" spans="1:11" ht="11.25">
      <c r="A975" s="12"/>
      <c r="B975" s="20"/>
      <c r="C975" s="35">
        <v>4300</v>
      </c>
      <c r="D975" s="98" t="s">
        <v>484</v>
      </c>
      <c r="E975" s="145">
        <f>SUM(E976:E978)</f>
        <v>529030</v>
      </c>
      <c r="F975" s="93"/>
      <c r="G975" s="131">
        <f>SUM(G976:G978)</f>
        <v>522858.53</v>
      </c>
      <c r="H975" s="94">
        <f t="shared" si="32"/>
        <v>98.83343666710773</v>
      </c>
      <c r="I975" s="21" t="s">
        <v>222</v>
      </c>
      <c r="J975" s="243"/>
      <c r="K975" s="11">
        <v>9</v>
      </c>
    </row>
    <row r="976" spans="1:11" ht="11.25">
      <c r="A976" s="12"/>
      <c r="B976" s="20"/>
      <c r="C976" s="355"/>
      <c r="D976" s="91" t="s">
        <v>31</v>
      </c>
      <c r="E976" s="146">
        <v>420000</v>
      </c>
      <c r="F976" s="93"/>
      <c r="G976" s="146">
        <v>420000</v>
      </c>
      <c r="H976" s="94">
        <f t="shared" si="32"/>
        <v>100</v>
      </c>
      <c r="I976" s="21"/>
      <c r="J976" s="243"/>
      <c r="K976" s="11"/>
    </row>
    <row r="977" spans="1:11" ht="33.75">
      <c r="A977" s="12"/>
      <c r="B977" s="20"/>
      <c r="C977" s="366"/>
      <c r="D977" s="91" t="s">
        <v>35</v>
      </c>
      <c r="E977" s="170">
        <v>43520</v>
      </c>
      <c r="F977" s="93"/>
      <c r="G977" s="170">
        <v>37350.07</v>
      </c>
      <c r="H977" s="94">
        <f t="shared" si="32"/>
        <v>85.82277113970588</v>
      </c>
      <c r="I977" s="21"/>
      <c r="J977" s="263" t="s">
        <v>452</v>
      </c>
      <c r="K977" s="11"/>
    </row>
    <row r="978" spans="1:11" ht="33.75">
      <c r="A978" s="12"/>
      <c r="B978" s="20"/>
      <c r="C978" s="356"/>
      <c r="D978" s="98" t="s">
        <v>339</v>
      </c>
      <c r="E978" s="137">
        <v>65510</v>
      </c>
      <c r="F978" s="93"/>
      <c r="G978" s="137">
        <v>65508.46</v>
      </c>
      <c r="H978" s="94">
        <f t="shared" si="32"/>
        <v>99.99764921386047</v>
      </c>
      <c r="I978" s="21"/>
      <c r="J978" s="264" t="s">
        <v>658</v>
      </c>
      <c r="K978" s="11"/>
    </row>
    <row r="979" spans="1:11" ht="33.75">
      <c r="A979" s="12"/>
      <c r="B979" s="116">
        <v>90015</v>
      </c>
      <c r="C979" s="26"/>
      <c r="D979" s="117" t="s">
        <v>36</v>
      </c>
      <c r="E979" s="128">
        <f>E980+E981+E982</f>
        <v>826602</v>
      </c>
      <c r="F979" s="119"/>
      <c r="G979" s="128">
        <f>G980+G981+G982</f>
        <v>825299.0800000001</v>
      </c>
      <c r="H979" s="120">
        <f t="shared" si="32"/>
        <v>99.8423763794426</v>
      </c>
      <c r="I979" s="14"/>
      <c r="J979" s="252" t="s">
        <v>402</v>
      </c>
      <c r="K979" s="11"/>
    </row>
    <row r="980" spans="1:11" ht="33.75">
      <c r="A980" s="12"/>
      <c r="B980" s="20"/>
      <c r="C980" s="35">
        <v>4210</v>
      </c>
      <c r="D980" s="98" t="s">
        <v>487</v>
      </c>
      <c r="E980" s="216">
        <v>11061</v>
      </c>
      <c r="F980" s="93"/>
      <c r="G980" s="142">
        <v>11048.5</v>
      </c>
      <c r="H980" s="94">
        <f t="shared" si="32"/>
        <v>99.88699032637194</v>
      </c>
      <c r="I980" s="21" t="s">
        <v>222</v>
      </c>
      <c r="J980" s="263" t="s">
        <v>628</v>
      </c>
      <c r="K980" s="11">
        <v>9</v>
      </c>
    </row>
    <row r="981" spans="1:11" ht="11.25">
      <c r="A981" s="12"/>
      <c r="B981" s="20"/>
      <c r="C981" s="24">
        <v>4260</v>
      </c>
      <c r="D981" s="91" t="s">
        <v>25</v>
      </c>
      <c r="E981" s="217">
        <v>641458</v>
      </c>
      <c r="F981" s="93"/>
      <c r="G981" s="136">
        <v>641429.5</v>
      </c>
      <c r="H981" s="94">
        <f t="shared" si="32"/>
        <v>99.99555699671686</v>
      </c>
      <c r="I981" s="21" t="s">
        <v>222</v>
      </c>
      <c r="J981" s="243"/>
      <c r="K981" s="11">
        <v>9</v>
      </c>
    </row>
    <row r="982" spans="1:11" ht="11.25">
      <c r="A982" s="12"/>
      <c r="B982" s="20"/>
      <c r="C982" s="35">
        <v>4300</v>
      </c>
      <c r="D982" s="98" t="s">
        <v>484</v>
      </c>
      <c r="E982" s="145">
        <f>E983+E984</f>
        <v>174083</v>
      </c>
      <c r="F982" s="93"/>
      <c r="G982" s="131">
        <f>G983+G984</f>
        <v>172821.08000000002</v>
      </c>
      <c r="H982" s="94">
        <f t="shared" si="32"/>
        <v>99.27510440422098</v>
      </c>
      <c r="I982" s="21" t="s">
        <v>222</v>
      </c>
      <c r="J982" s="243"/>
      <c r="K982" s="11">
        <v>9</v>
      </c>
    </row>
    <row r="983" spans="1:11" ht="11.25">
      <c r="A983" s="12"/>
      <c r="B983" s="20"/>
      <c r="C983" s="355"/>
      <c r="D983" s="91" t="s">
        <v>183</v>
      </c>
      <c r="E983" s="170">
        <v>152110</v>
      </c>
      <c r="F983" s="93"/>
      <c r="G983" s="170">
        <v>152108.92</v>
      </c>
      <c r="H983" s="94">
        <f t="shared" si="32"/>
        <v>99.99928998750904</v>
      </c>
      <c r="I983" s="352"/>
      <c r="J983" s="243"/>
      <c r="K983" s="11"/>
    </row>
    <row r="984" spans="1:11" ht="11.25">
      <c r="A984" s="12"/>
      <c r="B984" s="20"/>
      <c r="C984" s="356"/>
      <c r="D984" s="91" t="s">
        <v>35</v>
      </c>
      <c r="E984" s="170">
        <v>21973</v>
      </c>
      <c r="F984" s="93"/>
      <c r="G984" s="170">
        <v>20712.16</v>
      </c>
      <c r="H984" s="94">
        <f t="shared" si="32"/>
        <v>94.26186683657217</v>
      </c>
      <c r="I984" s="354"/>
      <c r="J984" s="243"/>
      <c r="K984" s="11"/>
    </row>
    <row r="985" spans="1:11" ht="11.25">
      <c r="A985" s="12"/>
      <c r="B985" s="314" t="s">
        <v>420</v>
      </c>
      <c r="C985" s="337"/>
      <c r="D985" s="326" t="s">
        <v>167</v>
      </c>
      <c r="E985" s="329">
        <f>E986</f>
        <v>457046</v>
      </c>
      <c r="F985" s="318"/>
      <c r="G985" s="329">
        <f>G986</f>
        <v>457045.83</v>
      </c>
      <c r="H985" s="338"/>
      <c r="I985" s="339" t="s">
        <v>222</v>
      </c>
      <c r="J985" s="340"/>
      <c r="K985" s="11"/>
    </row>
    <row r="986" spans="1:11" ht="33.75">
      <c r="A986" s="12"/>
      <c r="B986" s="20"/>
      <c r="C986" s="174" t="s">
        <v>421</v>
      </c>
      <c r="D986" s="98" t="s">
        <v>422</v>
      </c>
      <c r="E986" s="137">
        <v>457046</v>
      </c>
      <c r="F986" s="93"/>
      <c r="G986" s="137">
        <v>457045.83</v>
      </c>
      <c r="H986" s="94">
        <f t="shared" si="32"/>
        <v>99.99996280461923</v>
      </c>
      <c r="I986" s="21"/>
      <c r="J986" s="264" t="s">
        <v>647</v>
      </c>
      <c r="K986" s="11"/>
    </row>
    <row r="987" spans="1:11" ht="11.25">
      <c r="A987" s="12"/>
      <c r="B987" s="116">
        <v>90095</v>
      </c>
      <c r="C987" s="26"/>
      <c r="D987" s="117" t="s">
        <v>523</v>
      </c>
      <c r="E987" s="147">
        <f>E988+E989+E992</f>
        <v>27916</v>
      </c>
      <c r="F987" s="119"/>
      <c r="G987" s="147">
        <f>G988+G989+G992</f>
        <v>27862.36</v>
      </c>
      <c r="H987" s="120">
        <f t="shared" si="32"/>
        <v>99.80785212781201</v>
      </c>
      <c r="I987" s="14"/>
      <c r="J987" s="244"/>
      <c r="K987" s="11"/>
    </row>
    <row r="988" spans="1:11" ht="11.25">
      <c r="A988" s="12"/>
      <c r="B988" s="20"/>
      <c r="C988" s="24">
        <v>4260</v>
      </c>
      <c r="D988" s="91" t="s">
        <v>25</v>
      </c>
      <c r="E988" s="217">
        <v>5300</v>
      </c>
      <c r="F988" s="93"/>
      <c r="G988" s="136">
        <v>5279.98</v>
      </c>
      <c r="H988" s="94">
        <f t="shared" si="32"/>
        <v>99.62226415094338</v>
      </c>
      <c r="I988" s="21" t="s">
        <v>222</v>
      </c>
      <c r="J988" s="397" t="s">
        <v>443</v>
      </c>
      <c r="K988" s="11">
        <v>9</v>
      </c>
    </row>
    <row r="989" spans="1:11" ht="11.25">
      <c r="A989" s="12"/>
      <c r="B989" s="20"/>
      <c r="C989" s="35">
        <v>4300</v>
      </c>
      <c r="D989" s="98" t="s">
        <v>484</v>
      </c>
      <c r="E989" s="216">
        <f>E990+E991</f>
        <v>14800</v>
      </c>
      <c r="F989" s="93"/>
      <c r="G989" s="142">
        <f>G990+G991</f>
        <v>14766.38</v>
      </c>
      <c r="H989" s="94">
        <f t="shared" si="32"/>
        <v>99.77283783783784</v>
      </c>
      <c r="I989" s="21" t="s">
        <v>222</v>
      </c>
      <c r="J989" s="399"/>
      <c r="K989" s="11">
        <v>9</v>
      </c>
    </row>
    <row r="990" spans="1:11" ht="33.75" customHeight="1">
      <c r="A990" s="12"/>
      <c r="B990" s="20"/>
      <c r="C990" s="366"/>
      <c r="D990" s="91" t="s">
        <v>340</v>
      </c>
      <c r="E990" s="136">
        <v>14000</v>
      </c>
      <c r="F990" s="93"/>
      <c r="G990" s="136">
        <v>13966.39</v>
      </c>
      <c r="H990" s="94">
        <f t="shared" si="32"/>
        <v>99.75992857142857</v>
      </c>
      <c r="I990" s="21"/>
      <c r="J990" s="399"/>
      <c r="K990" s="11"/>
    </row>
    <row r="991" spans="1:11" ht="34.5" customHeight="1">
      <c r="A991" s="12"/>
      <c r="B991" s="20"/>
      <c r="C991" s="366"/>
      <c r="D991" s="98" t="s">
        <v>35</v>
      </c>
      <c r="E991" s="142">
        <v>800</v>
      </c>
      <c r="F991" s="93"/>
      <c r="G991" s="142">
        <v>799.99</v>
      </c>
      <c r="H991" s="94">
        <f t="shared" si="32"/>
        <v>99.99875</v>
      </c>
      <c r="I991" s="21"/>
      <c r="J991" s="398"/>
      <c r="K991" s="11"/>
    </row>
    <row r="992" spans="1:11" ht="11.25">
      <c r="A992" s="12"/>
      <c r="B992" s="20"/>
      <c r="C992" s="24" t="s">
        <v>58</v>
      </c>
      <c r="D992" s="98" t="s">
        <v>29</v>
      </c>
      <c r="E992" s="142">
        <f>SUM(E993:E994)</f>
        <v>7816</v>
      </c>
      <c r="F992" s="93"/>
      <c r="G992" s="142">
        <f>SUM(G993:G994)</f>
        <v>7816</v>
      </c>
      <c r="H992" s="94">
        <f t="shared" si="32"/>
        <v>100</v>
      </c>
      <c r="I992" s="21" t="s">
        <v>247</v>
      </c>
      <c r="J992" s="243"/>
      <c r="K992" s="11">
        <v>16</v>
      </c>
    </row>
    <row r="993" spans="1:11" ht="22.5">
      <c r="A993" s="12"/>
      <c r="B993" s="20"/>
      <c r="C993" s="355"/>
      <c r="D993" s="101" t="s">
        <v>341</v>
      </c>
      <c r="E993" s="142">
        <v>984</v>
      </c>
      <c r="F993" s="93"/>
      <c r="G993" s="142">
        <v>984</v>
      </c>
      <c r="H993" s="94">
        <f t="shared" si="32"/>
        <v>100</v>
      </c>
      <c r="I993" s="352"/>
      <c r="J993" s="263" t="s">
        <v>629</v>
      </c>
      <c r="K993" s="11"/>
    </row>
    <row r="994" spans="1:11" ht="22.5">
      <c r="A994" s="12"/>
      <c r="B994" s="20"/>
      <c r="C994" s="356"/>
      <c r="D994" s="101" t="s">
        <v>342</v>
      </c>
      <c r="E994" s="142">
        <v>6832</v>
      </c>
      <c r="F994" s="93"/>
      <c r="G994" s="142">
        <v>6832</v>
      </c>
      <c r="H994" s="94">
        <f t="shared" si="32"/>
        <v>100</v>
      </c>
      <c r="I994" s="354"/>
      <c r="J994" s="263" t="s">
        <v>660</v>
      </c>
      <c r="K994" s="11"/>
    </row>
    <row r="995" spans="1:11" ht="11.25">
      <c r="A995" s="72">
        <v>921</v>
      </c>
      <c r="B995" s="22"/>
      <c r="C995" s="23"/>
      <c r="D995" s="126" t="s">
        <v>37</v>
      </c>
      <c r="E995" s="127">
        <f>SUM(E996+E1001+E1003+E1005+E1034)</f>
        <v>2867752</v>
      </c>
      <c r="F995" s="114"/>
      <c r="G995" s="127">
        <f>SUM(G996+G1001+G1003+G1005+G1034)</f>
        <v>2818465.44</v>
      </c>
      <c r="H995" s="115">
        <f t="shared" si="32"/>
        <v>98.28135208344375</v>
      </c>
      <c r="I995" s="9"/>
      <c r="J995" s="246"/>
      <c r="K995" s="11"/>
    </row>
    <row r="996" spans="1:11" ht="11.25">
      <c r="A996" s="12"/>
      <c r="B996" s="116">
        <v>92105</v>
      </c>
      <c r="C996" s="19"/>
      <c r="D996" s="117" t="s">
        <v>38</v>
      </c>
      <c r="E996" s="147">
        <f>E997+E999</f>
        <v>15000</v>
      </c>
      <c r="F996" s="119"/>
      <c r="G996" s="147">
        <f>G997+G999</f>
        <v>15000</v>
      </c>
      <c r="H996" s="120">
        <f t="shared" si="32"/>
        <v>100</v>
      </c>
      <c r="I996" s="14"/>
      <c r="J996" s="244"/>
      <c r="K996" s="11"/>
    </row>
    <row r="997" spans="1:11" ht="35.25" customHeight="1">
      <c r="A997" s="12"/>
      <c r="B997" s="20"/>
      <c r="C997" s="35" t="s">
        <v>280</v>
      </c>
      <c r="D997" s="101" t="s">
        <v>281</v>
      </c>
      <c r="E997" s="142">
        <f>E998</f>
        <v>15000</v>
      </c>
      <c r="F997" s="93"/>
      <c r="G997" s="142">
        <f>G998</f>
        <v>15000</v>
      </c>
      <c r="H997" s="94">
        <f t="shared" si="32"/>
        <v>100</v>
      </c>
      <c r="I997" s="17" t="s">
        <v>222</v>
      </c>
      <c r="J997" s="254" t="s">
        <v>630</v>
      </c>
      <c r="K997" s="11">
        <v>10</v>
      </c>
    </row>
    <row r="998" spans="1:11" ht="22.5">
      <c r="A998" s="12"/>
      <c r="B998" s="20"/>
      <c r="C998" s="35"/>
      <c r="D998" s="101" t="s">
        <v>217</v>
      </c>
      <c r="E998" s="142">
        <v>15000</v>
      </c>
      <c r="F998" s="93"/>
      <c r="G998" s="142">
        <v>15000</v>
      </c>
      <c r="H998" s="94">
        <f t="shared" si="32"/>
        <v>100</v>
      </c>
      <c r="I998" s="21"/>
      <c r="J998" s="243"/>
      <c r="K998" s="11"/>
    </row>
    <row r="999" spans="1:11" ht="33.75" hidden="1">
      <c r="A999" s="12"/>
      <c r="B999" s="20"/>
      <c r="C999" s="134" t="s">
        <v>83</v>
      </c>
      <c r="D999" s="122" t="s">
        <v>184</v>
      </c>
      <c r="E999" s="142">
        <f>E1000</f>
        <v>0</v>
      </c>
      <c r="F999" s="93"/>
      <c r="G999" s="142">
        <f>G1000</f>
        <v>0</v>
      </c>
      <c r="H999" s="94">
        <v>0</v>
      </c>
      <c r="I999" s="21"/>
      <c r="J999" s="243"/>
      <c r="K999" s="11"/>
    </row>
    <row r="1000" spans="1:11" ht="22.5" hidden="1">
      <c r="A1000" s="12"/>
      <c r="B1000" s="20"/>
      <c r="C1000" s="121"/>
      <c r="D1000" s="122" t="s">
        <v>39</v>
      </c>
      <c r="E1000" s="142">
        <v>0</v>
      </c>
      <c r="F1000" s="93"/>
      <c r="G1000" s="142">
        <v>0</v>
      </c>
      <c r="H1000" s="94">
        <v>0</v>
      </c>
      <c r="I1000" s="21"/>
      <c r="J1000" s="243"/>
      <c r="K1000" s="11"/>
    </row>
    <row r="1001" spans="1:11" ht="11.25">
      <c r="A1001" s="25"/>
      <c r="B1001" s="116">
        <v>92109</v>
      </c>
      <c r="C1001" s="19"/>
      <c r="D1001" s="117" t="s">
        <v>40</v>
      </c>
      <c r="E1001" s="128">
        <f>E1002</f>
        <v>716657</v>
      </c>
      <c r="F1001" s="119"/>
      <c r="G1001" s="128">
        <f>G1002</f>
        <v>716657</v>
      </c>
      <c r="H1001" s="120">
        <f>G1001/E1001*100</f>
        <v>100</v>
      </c>
      <c r="I1001" s="14" t="s">
        <v>222</v>
      </c>
      <c r="J1001" s="244"/>
      <c r="K1001" s="11"/>
    </row>
    <row r="1002" spans="1:11" ht="22.5">
      <c r="A1002" s="25"/>
      <c r="B1002" s="20"/>
      <c r="C1002" s="35">
        <v>2480</v>
      </c>
      <c r="D1002" s="101" t="s">
        <v>41</v>
      </c>
      <c r="E1002" s="142">
        <v>716657</v>
      </c>
      <c r="F1002" s="93"/>
      <c r="G1002" s="142">
        <v>716657</v>
      </c>
      <c r="H1002" s="94">
        <f>G1002/E1002*100</f>
        <v>100</v>
      </c>
      <c r="I1002" s="17" t="s">
        <v>222</v>
      </c>
      <c r="J1002" s="254" t="s">
        <v>403</v>
      </c>
      <c r="K1002" s="11">
        <v>10</v>
      </c>
    </row>
    <row r="1003" spans="1:11" ht="11.25">
      <c r="A1003" s="25"/>
      <c r="B1003" s="116">
        <v>92116</v>
      </c>
      <c r="C1003" s="26"/>
      <c r="D1003" s="117" t="s">
        <v>42</v>
      </c>
      <c r="E1003" s="128">
        <f>E1004</f>
        <v>335000</v>
      </c>
      <c r="F1003" s="119"/>
      <c r="G1003" s="128">
        <f>G1004</f>
        <v>335000</v>
      </c>
      <c r="H1003" s="120">
        <f>G1003/E1003*100</f>
        <v>100</v>
      </c>
      <c r="I1003" s="241"/>
      <c r="J1003" s="244"/>
      <c r="K1003" s="11"/>
    </row>
    <row r="1004" spans="1:11" ht="22.5">
      <c r="A1004" s="12"/>
      <c r="B1004" s="20"/>
      <c r="C1004" s="35">
        <v>2480</v>
      </c>
      <c r="D1004" s="101" t="s">
        <v>41</v>
      </c>
      <c r="E1004" s="142">
        <v>335000</v>
      </c>
      <c r="F1004" s="93"/>
      <c r="G1004" s="142">
        <v>335000</v>
      </c>
      <c r="H1004" s="94">
        <f>G1004/E1004*100</f>
        <v>100</v>
      </c>
      <c r="I1004" s="17" t="s">
        <v>222</v>
      </c>
      <c r="J1004" s="254" t="s">
        <v>404</v>
      </c>
      <c r="K1004" s="11">
        <v>10</v>
      </c>
    </row>
    <row r="1005" spans="1:11" ht="67.5">
      <c r="A1005" s="40"/>
      <c r="B1005" s="42">
        <v>92120</v>
      </c>
      <c r="C1005" s="187"/>
      <c r="D1005" s="153" t="s">
        <v>43</v>
      </c>
      <c r="E1005" s="157">
        <f>SUM(E1006:E1029)+E1030+E1032</f>
        <v>1768095</v>
      </c>
      <c r="F1005" s="119"/>
      <c r="G1005" s="157">
        <f>SUM(G1006:G1029)+G1030+G1032</f>
        <v>1718808.44</v>
      </c>
      <c r="H1005" s="120">
        <f>G1005/E1005*100</f>
        <v>97.21244842613095</v>
      </c>
      <c r="I1005" s="85"/>
      <c r="J1005" s="256" t="s">
        <v>641</v>
      </c>
      <c r="K1005" s="11"/>
    </row>
    <row r="1006" spans="1:11" ht="49.5" customHeight="1">
      <c r="A1006" s="40"/>
      <c r="B1006" s="86"/>
      <c r="C1006" s="188" t="s">
        <v>343</v>
      </c>
      <c r="D1006" s="189" t="s">
        <v>345</v>
      </c>
      <c r="E1006" s="190">
        <v>88500</v>
      </c>
      <c r="F1006" s="178"/>
      <c r="G1006" s="190">
        <v>87250</v>
      </c>
      <c r="H1006" s="191">
        <f aca="true" t="shared" si="33" ref="H1006:H1062">G1006/E1006*100</f>
        <v>98.58757062146893</v>
      </c>
      <c r="I1006" s="88" t="s">
        <v>222</v>
      </c>
      <c r="J1006" s="260" t="s">
        <v>631</v>
      </c>
      <c r="K1006" s="11">
        <v>10</v>
      </c>
    </row>
    <row r="1007" spans="1:11" ht="33.75">
      <c r="A1007" s="40"/>
      <c r="B1007" s="87"/>
      <c r="C1007" s="192" t="s">
        <v>344</v>
      </c>
      <c r="D1007" s="189" t="s">
        <v>346</v>
      </c>
      <c r="E1007" s="190">
        <v>89094</v>
      </c>
      <c r="F1007" s="178"/>
      <c r="G1007" s="190">
        <v>89093.14</v>
      </c>
      <c r="H1007" s="191">
        <f t="shared" si="33"/>
        <v>99.99903472736659</v>
      </c>
      <c r="I1007" s="89" t="s">
        <v>222</v>
      </c>
      <c r="J1007" s="261" t="s">
        <v>632</v>
      </c>
      <c r="K1007" s="11">
        <v>10</v>
      </c>
    </row>
    <row r="1008" spans="1:11" ht="11.25">
      <c r="A1008" s="12"/>
      <c r="B1008" s="20"/>
      <c r="C1008" s="82" t="s">
        <v>69</v>
      </c>
      <c r="D1008" s="169" t="s">
        <v>502</v>
      </c>
      <c r="E1008" s="193">
        <v>36836</v>
      </c>
      <c r="F1008" s="181"/>
      <c r="G1008" s="193">
        <v>36742.52</v>
      </c>
      <c r="H1008" s="194">
        <f t="shared" si="33"/>
        <v>99.74622651753718</v>
      </c>
      <c r="I1008" s="89" t="s">
        <v>222</v>
      </c>
      <c r="J1008" s="248"/>
      <c r="K1008" s="11">
        <v>12</v>
      </c>
    </row>
    <row r="1009" spans="1:11" ht="11.25">
      <c r="A1009" s="12"/>
      <c r="B1009" s="20"/>
      <c r="C1009" s="24" t="s">
        <v>70</v>
      </c>
      <c r="D1009" s="91" t="s">
        <v>502</v>
      </c>
      <c r="E1009" s="136">
        <v>6486</v>
      </c>
      <c r="F1009" s="93"/>
      <c r="G1009" s="136">
        <v>6484.02</v>
      </c>
      <c r="H1009" s="94">
        <f t="shared" si="33"/>
        <v>99.96947271045329</v>
      </c>
      <c r="I1009" s="89" t="s">
        <v>222</v>
      </c>
      <c r="J1009" s="243"/>
      <c r="K1009" s="11">
        <v>12</v>
      </c>
    </row>
    <row r="1010" spans="1:11" ht="11.25">
      <c r="A1010" s="12"/>
      <c r="B1010" s="20"/>
      <c r="C1010" s="24" t="s">
        <v>71</v>
      </c>
      <c r="D1010" s="98" t="s">
        <v>99</v>
      </c>
      <c r="E1010" s="142">
        <v>12019</v>
      </c>
      <c r="F1010" s="93"/>
      <c r="G1010" s="142">
        <v>12017.42</v>
      </c>
      <c r="H1010" s="94">
        <f t="shared" si="33"/>
        <v>99.98685414759963</v>
      </c>
      <c r="I1010" s="89" t="s">
        <v>222</v>
      </c>
      <c r="J1010" s="243"/>
      <c r="K1010" s="11">
        <v>12</v>
      </c>
    </row>
    <row r="1011" spans="1:11" ht="11.25">
      <c r="A1011" s="12"/>
      <c r="B1011" s="20"/>
      <c r="C1011" s="24" t="s">
        <v>72</v>
      </c>
      <c r="D1011" s="98" t="s">
        <v>99</v>
      </c>
      <c r="E1011" s="142">
        <v>2160</v>
      </c>
      <c r="F1011" s="93"/>
      <c r="G1011" s="142">
        <v>2120.68</v>
      </c>
      <c r="H1011" s="94">
        <f t="shared" si="33"/>
        <v>98.17962962962962</v>
      </c>
      <c r="I1011" s="89" t="s">
        <v>222</v>
      </c>
      <c r="J1011" s="243"/>
      <c r="K1011" s="11">
        <v>12</v>
      </c>
    </row>
    <row r="1012" spans="1:11" ht="11.25">
      <c r="A1012" s="12"/>
      <c r="B1012" s="20"/>
      <c r="C1012" s="24" t="s">
        <v>73</v>
      </c>
      <c r="D1012" s="98" t="s">
        <v>504</v>
      </c>
      <c r="E1012" s="142">
        <v>1629</v>
      </c>
      <c r="F1012" s="93"/>
      <c r="G1012" s="142">
        <v>1628.94</v>
      </c>
      <c r="H1012" s="94">
        <f t="shared" si="33"/>
        <v>99.99631675874771</v>
      </c>
      <c r="I1012" s="89" t="s">
        <v>222</v>
      </c>
      <c r="J1012" s="243"/>
      <c r="K1012" s="11">
        <v>12</v>
      </c>
    </row>
    <row r="1013" spans="1:11" ht="11.25">
      <c r="A1013" s="12"/>
      <c r="B1013" s="20"/>
      <c r="C1013" s="24" t="s">
        <v>74</v>
      </c>
      <c r="D1013" s="98" t="s">
        <v>504</v>
      </c>
      <c r="E1013" s="142">
        <v>288</v>
      </c>
      <c r="F1013" s="93"/>
      <c r="G1013" s="142">
        <v>287.52</v>
      </c>
      <c r="H1013" s="94">
        <f t="shared" si="33"/>
        <v>99.83333333333333</v>
      </c>
      <c r="I1013" s="89" t="s">
        <v>222</v>
      </c>
      <c r="J1013" s="243"/>
      <c r="K1013" s="11">
        <v>12</v>
      </c>
    </row>
    <row r="1014" spans="1:11" ht="11.25">
      <c r="A1014" s="12"/>
      <c r="B1014" s="20"/>
      <c r="C1014" s="24" t="s">
        <v>75</v>
      </c>
      <c r="D1014" s="98" t="s">
        <v>486</v>
      </c>
      <c r="E1014" s="142">
        <v>58620</v>
      </c>
      <c r="F1014" s="93"/>
      <c r="G1014" s="142">
        <v>57351.32</v>
      </c>
      <c r="H1014" s="94">
        <f t="shared" si="33"/>
        <v>97.83575571477311</v>
      </c>
      <c r="I1014" s="89" t="s">
        <v>222</v>
      </c>
      <c r="J1014" s="243"/>
      <c r="K1014" s="11">
        <v>12</v>
      </c>
    </row>
    <row r="1015" spans="1:11" ht="11.25">
      <c r="A1015" s="12"/>
      <c r="B1015" s="20"/>
      <c r="C1015" s="24" t="s">
        <v>76</v>
      </c>
      <c r="D1015" s="98" t="s">
        <v>486</v>
      </c>
      <c r="E1015" s="142">
        <v>10390</v>
      </c>
      <c r="F1015" s="93"/>
      <c r="G1015" s="142">
        <v>10120.91</v>
      </c>
      <c r="H1015" s="94">
        <f t="shared" si="33"/>
        <v>97.41010587102984</v>
      </c>
      <c r="I1015" s="89" t="s">
        <v>222</v>
      </c>
      <c r="J1015" s="243"/>
      <c r="K1015" s="11">
        <v>12</v>
      </c>
    </row>
    <row r="1016" spans="1:11" ht="11.25">
      <c r="A1016" s="12"/>
      <c r="B1016" s="20"/>
      <c r="C1016" s="35" t="s">
        <v>33</v>
      </c>
      <c r="D1016" s="98" t="s">
        <v>487</v>
      </c>
      <c r="E1016" s="142">
        <v>43976</v>
      </c>
      <c r="F1016" s="93"/>
      <c r="G1016" s="142">
        <v>18707.66</v>
      </c>
      <c r="H1016" s="94">
        <f t="shared" si="33"/>
        <v>42.54061306167</v>
      </c>
      <c r="I1016" s="89" t="s">
        <v>222</v>
      </c>
      <c r="J1016" s="397" t="s">
        <v>633</v>
      </c>
      <c r="K1016" s="11">
        <v>12</v>
      </c>
    </row>
    <row r="1017" spans="1:11" ht="11.25">
      <c r="A1017" s="12"/>
      <c r="B1017" s="20"/>
      <c r="C1017" s="35" t="s">
        <v>34</v>
      </c>
      <c r="D1017" s="98" t="s">
        <v>487</v>
      </c>
      <c r="E1017" s="142">
        <v>7687</v>
      </c>
      <c r="F1017" s="93"/>
      <c r="G1017" s="142">
        <v>3301.31</v>
      </c>
      <c r="H1017" s="94">
        <f t="shared" si="33"/>
        <v>42.94666319760635</v>
      </c>
      <c r="I1017" s="89" t="s">
        <v>222</v>
      </c>
      <c r="J1017" s="399"/>
      <c r="K1017" s="11">
        <v>12</v>
      </c>
    </row>
    <row r="1018" spans="1:11" ht="11.25">
      <c r="A1018" s="12"/>
      <c r="B1018" s="20"/>
      <c r="C1018" s="35" t="s">
        <v>117</v>
      </c>
      <c r="D1018" s="98" t="s">
        <v>25</v>
      </c>
      <c r="E1018" s="142">
        <v>807</v>
      </c>
      <c r="F1018" s="93"/>
      <c r="G1018" s="142">
        <v>375.05</v>
      </c>
      <c r="H1018" s="94">
        <f t="shared" si="33"/>
        <v>46.47459727385378</v>
      </c>
      <c r="I1018" s="89"/>
      <c r="J1018" s="399"/>
      <c r="K1018" s="11"/>
    </row>
    <row r="1019" spans="1:11" ht="11.25">
      <c r="A1019" s="12"/>
      <c r="B1019" s="20"/>
      <c r="C1019" s="35" t="s">
        <v>119</v>
      </c>
      <c r="D1019" s="98" t="s">
        <v>25</v>
      </c>
      <c r="E1019" s="142">
        <v>143</v>
      </c>
      <c r="F1019" s="93"/>
      <c r="G1019" s="142">
        <v>66.19</v>
      </c>
      <c r="H1019" s="94">
        <f t="shared" si="33"/>
        <v>46.28671328671328</v>
      </c>
      <c r="I1019" s="89"/>
      <c r="J1019" s="399"/>
      <c r="K1019" s="11"/>
    </row>
    <row r="1020" spans="1:11" ht="11.25">
      <c r="A1020" s="12"/>
      <c r="B1020" s="20"/>
      <c r="C1020" s="35" t="s">
        <v>77</v>
      </c>
      <c r="D1020" s="98" t="s">
        <v>484</v>
      </c>
      <c r="E1020" s="142">
        <v>85001</v>
      </c>
      <c r="F1020" s="93"/>
      <c r="G1020" s="142">
        <v>72380.75</v>
      </c>
      <c r="H1020" s="94">
        <f t="shared" si="33"/>
        <v>85.15282173150905</v>
      </c>
      <c r="I1020" s="89" t="s">
        <v>222</v>
      </c>
      <c r="J1020" s="399"/>
      <c r="K1020" s="11">
        <v>12</v>
      </c>
    </row>
    <row r="1021" spans="1:11" ht="11.25">
      <c r="A1021" s="12"/>
      <c r="B1021" s="20"/>
      <c r="C1021" s="35" t="s">
        <v>78</v>
      </c>
      <c r="D1021" s="98" t="s">
        <v>484</v>
      </c>
      <c r="E1021" s="142">
        <v>14999</v>
      </c>
      <c r="F1021" s="93"/>
      <c r="G1021" s="142">
        <v>12772.97</v>
      </c>
      <c r="H1021" s="94">
        <f t="shared" si="33"/>
        <v>85.15881058737249</v>
      </c>
      <c r="I1021" s="89" t="s">
        <v>222</v>
      </c>
      <c r="J1021" s="398"/>
      <c r="K1021" s="11">
        <v>12</v>
      </c>
    </row>
    <row r="1022" spans="1:11" ht="22.5">
      <c r="A1022" s="12"/>
      <c r="B1022" s="20"/>
      <c r="C1022" s="35" t="s">
        <v>285</v>
      </c>
      <c r="D1022" s="102" t="s">
        <v>196</v>
      </c>
      <c r="E1022" s="142">
        <v>1120</v>
      </c>
      <c r="F1022" s="93"/>
      <c r="G1022" s="142">
        <v>1099.08</v>
      </c>
      <c r="H1022" s="94">
        <f t="shared" si="33"/>
        <v>98.13214285714284</v>
      </c>
      <c r="I1022" s="89" t="s">
        <v>222</v>
      </c>
      <c r="J1022" s="243"/>
      <c r="K1022" s="11">
        <v>12</v>
      </c>
    </row>
    <row r="1023" spans="1:11" ht="22.5">
      <c r="A1023" s="12"/>
      <c r="B1023" s="20"/>
      <c r="C1023" s="35" t="s">
        <v>286</v>
      </c>
      <c r="D1023" s="102" t="s">
        <v>196</v>
      </c>
      <c r="E1023" s="142">
        <v>200</v>
      </c>
      <c r="F1023" s="93"/>
      <c r="G1023" s="142">
        <v>193.94</v>
      </c>
      <c r="H1023" s="94">
        <f t="shared" si="33"/>
        <v>96.97</v>
      </c>
      <c r="I1023" s="89" t="s">
        <v>222</v>
      </c>
      <c r="J1023" s="243"/>
      <c r="K1023" s="11">
        <v>12</v>
      </c>
    </row>
    <row r="1024" spans="1:11" ht="11.25">
      <c r="A1024" s="12"/>
      <c r="B1024" s="20"/>
      <c r="C1024" s="24" t="s">
        <v>100</v>
      </c>
      <c r="D1024" s="98" t="s">
        <v>510</v>
      </c>
      <c r="E1024" s="142">
        <v>1870</v>
      </c>
      <c r="F1024" s="93"/>
      <c r="G1024" s="142">
        <v>1761.41</v>
      </c>
      <c r="H1024" s="94">
        <f t="shared" si="33"/>
        <v>94.19304812834226</v>
      </c>
      <c r="I1024" s="89" t="s">
        <v>222</v>
      </c>
      <c r="J1024" s="243"/>
      <c r="K1024" s="11">
        <v>12</v>
      </c>
    </row>
    <row r="1025" spans="1:11" ht="11.25">
      <c r="A1025" s="12"/>
      <c r="B1025" s="20"/>
      <c r="C1025" s="24" t="s">
        <v>123</v>
      </c>
      <c r="D1025" s="98" t="s">
        <v>510</v>
      </c>
      <c r="E1025" s="142">
        <v>331</v>
      </c>
      <c r="F1025" s="93"/>
      <c r="G1025" s="142">
        <v>310.84</v>
      </c>
      <c r="H1025" s="94">
        <f t="shared" si="33"/>
        <v>93.90936555891238</v>
      </c>
      <c r="I1025" s="89" t="s">
        <v>222</v>
      </c>
      <c r="J1025" s="243"/>
      <c r="K1025" s="11">
        <v>12</v>
      </c>
    </row>
    <row r="1026" spans="1:11" ht="11.25">
      <c r="A1026" s="12"/>
      <c r="B1026" s="20"/>
      <c r="C1026" s="24" t="s">
        <v>423</v>
      </c>
      <c r="D1026" s="98" t="s">
        <v>511</v>
      </c>
      <c r="E1026" s="142">
        <v>612</v>
      </c>
      <c r="F1026" s="93"/>
      <c r="G1026" s="142">
        <v>559.9</v>
      </c>
      <c r="H1026" s="94">
        <f t="shared" si="33"/>
        <v>91.48692810457516</v>
      </c>
      <c r="I1026" s="89"/>
      <c r="J1026" s="243"/>
      <c r="K1026" s="11"/>
    </row>
    <row r="1027" spans="1:11" ht="11.25">
      <c r="A1027" s="12"/>
      <c r="B1027" s="20"/>
      <c r="C1027" s="24" t="s">
        <v>424</v>
      </c>
      <c r="D1027" s="98" t="s">
        <v>432</v>
      </c>
      <c r="E1027" s="142">
        <v>108</v>
      </c>
      <c r="F1027" s="93"/>
      <c r="G1027" s="142">
        <v>98.81</v>
      </c>
      <c r="H1027" s="94">
        <f t="shared" si="33"/>
        <v>91.49074074074073</v>
      </c>
      <c r="I1027" s="89"/>
      <c r="J1027" s="243"/>
      <c r="K1027" s="11"/>
    </row>
    <row r="1028" spans="1:11" ht="11.25">
      <c r="A1028" s="12"/>
      <c r="B1028" s="20"/>
      <c r="C1028" s="24" t="s">
        <v>273</v>
      </c>
      <c r="D1028" s="98" t="s">
        <v>495</v>
      </c>
      <c r="E1028" s="142">
        <v>2125</v>
      </c>
      <c r="F1028" s="93"/>
      <c r="G1028" s="142">
        <v>1161.1</v>
      </c>
      <c r="H1028" s="94">
        <f t="shared" si="33"/>
        <v>54.64</v>
      </c>
      <c r="I1028" s="89" t="s">
        <v>222</v>
      </c>
      <c r="J1028" s="243"/>
      <c r="K1028" s="11">
        <v>12</v>
      </c>
    </row>
    <row r="1029" spans="1:11" ht="11.25">
      <c r="A1029" s="12"/>
      <c r="B1029" s="20"/>
      <c r="C1029" s="24" t="s">
        <v>274</v>
      </c>
      <c r="D1029" s="98" t="s">
        <v>495</v>
      </c>
      <c r="E1029" s="142">
        <v>375</v>
      </c>
      <c r="F1029" s="93"/>
      <c r="G1029" s="142">
        <v>204.9</v>
      </c>
      <c r="H1029" s="94">
        <f t="shared" si="33"/>
        <v>54.64</v>
      </c>
      <c r="I1029" s="89" t="s">
        <v>222</v>
      </c>
      <c r="J1029" s="243"/>
      <c r="K1029" s="11">
        <v>12</v>
      </c>
    </row>
    <row r="1030" spans="1:11" ht="11.25">
      <c r="A1030" s="12"/>
      <c r="B1030" s="20"/>
      <c r="C1030" s="24" t="s">
        <v>80</v>
      </c>
      <c r="D1030" s="98" t="s">
        <v>29</v>
      </c>
      <c r="E1030" s="131">
        <f>E1031</f>
        <v>1107311</v>
      </c>
      <c r="F1030" s="93"/>
      <c r="G1030" s="131">
        <f>G1031</f>
        <v>1107310.34</v>
      </c>
      <c r="H1030" s="94">
        <f t="shared" si="33"/>
        <v>99.99994039614887</v>
      </c>
      <c r="I1030" s="21" t="s">
        <v>247</v>
      </c>
      <c r="J1030" s="357" t="s">
        <v>634</v>
      </c>
      <c r="K1030" s="11">
        <v>17</v>
      </c>
    </row>
    <row r="1031" spans="1:11" ht="22.5">
      <c r="A1031" s="12"/>
      <c r="B1031" s="20"/>
      <c r="C1031" s="24"/>
      <c r="D1031" s="102" t="s">
        <v>141</v>
      </c>
      <c r="E1031" s="170">
        <v>1107311</v>
      </c>
      <c r="F1031" s="93"/>
      <c r="G1031" s="170">
        <v>1107310.34</v>
      </c>
      <c r="H1031" s="94">
        <f t="shared" si="33"/>
        <v>99.99994039614887</v>
      </c>
      <c r="I1031" s="21"/>
      <c r="J1031" s="358"/>
      <c r="K1031" s="11"/>
    </row>
    <row r="1032" spans="1:11" ht="11.25">
      <c r="A1032" s="12"/>
      <c r="B1032" s="20"/>
      <c r="C1032" s="24" t="s">
        <v>61</v>
      </c>
      <c r="D1032" s="98" t="s">
        <v>29</v>
      </c>
      <c r="E1032" s="131">
        <f>E1033</f>
        <v>195408</v>
      </c>
      <c r="F1032" s="93"/>
      <c r="G1032" s="131">
        <f>G1033</f>
        <v>195407.72</v>
      </c>
      <c r="H1032" s="94">
        <f t="shared" si="33"/>
        <v>99.99985671006306</v>
      </c>
      <c r="I1032" s="21" t="s">
        <v>247</v>
      </c>
      <c r="J1032" s="358"/>
      <c r="K1032" s="11">
        <v>17</v>
      </c>
    </row>
    <row r="1033" spans="1:11" ht="22.5">
      <c r="A1033" s="12"/>
      <c r="B1033" s="20"/>
      <c r="C1033" s="24"/>
      <c r="D1033" s="102" t="s">
        <v>141</v>
      </c>
      <c r="E1033" s="170">
        <v>195408</v>
      </c>
      <c r="F1033" s="93"/>
      <c r="G1033" s="170">
        <v>195407.72</v>
      </c>
      <c r="H1033" s="94">
        <f t="shared" si="33"/>
        <v>99.99985671006306</v>
      </c>
      <c r="I1033" s="21"/>
      <c r="J1033" s="359"/>
      <c r="K1033" s="11"/>
    </row>
    <row r="1034" spans="1:11" ht="11.25">
      <c r="A1034" s="40"/>
      <c r="B1034" s="41" t="s">
        <v>347</v>
      </c>
      <c r="C1034" s="41"/>
      <c r="D1034" s="155" t="s">
        <v>523</v>
      </c>
      <c r="E1034" s="154">
        <f>E1035</f>
        <v>33000</v>
      </c>
      <c r="F1034" s="119"/>
      <c r="G1034" s="154">
        <f>G1035</f>
        <v>33000</v>
      </c>
      <c r="H1034" s="120">
        <f>G1034/E1034*100</f>
        <v>100</v>
      </c>
      <c r="I1034" s="14"/>
      <c r="J1034" s="244"/>
      <c r="K1034" s="11"/>
    </row>
    <row r="1035" spans="1:11" ht="11.25">
      <c r="A1035" s="12"/>
      <c r="B1035" s="20"/>
      <c r="C1035" s="24" t="s">
        <v>51</v>
      </c>
      <c r="D1035" s="101" t="s">
        <v>521</v>
      </c>
      <c r="E1035" s="137">
        <f>E1036</f>
        <v>33000</v>
      </c>
      <c r="F1035" s="93"/>
      <c r="G1035" s="137">
        <f>G1036</f>
        <v>33000</v>
      </c>
      <c r="H1035" s="94">
        <f t="shared" si="33"/>
        <v>100</v>
      </c>
      <c r="I1035" s="21" t="s">
        <v>247</v>
      </c>
      <c r="J1035" s="243"/>
      <c r="K1035" s="11">
        <v>16</v>
      </c>
    </row>
    <row r="1036" spans="1:11" ht="22.5">
      <c r="A1036" s="12"/>
      <c r="B1036" s="20"/>
      <c r="C1036" s="24"/>
      <c r="D1036" s="101" t="s">
        <v>348</v>
      </c>
      <c r="E1036" s="137">
        <v>33000</v>
      </c>
      <c r="F1036" s="93"/>
      <c r="G1036" s="137">
        <v>33000</v>
      </c>
      <c r="H1036" s="94">
        <f t="shared" si="33"/>
        <v>100</v>
      </c>
      <c r="I1036" s="21"/>
      <c r="J1036" s="262" t="s">
        <v>635</v>
      </c>
      <c r="K1036" s="11"/>
    </row>
    <row r="1037" spans="1:11" ht="11.25">
      <c r="A1037" s="72">
        <v>926</v>
      </c>
      <c r="B1037" s="22"/>
      <c r="C1037" s="23"/>
      <c r="D1037" s="126" t="s">
        <v>44</v>
      </c>
      <c r="E1037" s="127">
        <f>E1038+E1042+E1095</f>
        <v>1731853</v>
      </c>
      <c r="F1037" s="114"/>
      <c r="G1037" s="127">
        <f>G1038+G1042+G1095</f>
        <v>1725237.4500000004</v>
      </c>
      <c r="H1037" s="115">
        <f t="shared" si="33"/>
        <v>99.6180074174887</v>
      </c>
      <c r="I1037" s="9"/>
      <c r="J1037" s="246"/>
      <c r="K1037" s="11"/>
    </row>
    <row r="1038" spans="1:11" ht="11.25">
      <c r="A1038" s="143"/>
      <c r="B1038" s="30" t="s">
        <v>95</v>
      </c>
      <c r="C1038" s="19"/>
      <c r="D1038" s="144" t="s">
        <v>96</v>
      </c>
      <c r="E1038" s="129">
        <f>E1039</f>
        <v>52159</v>
      </c>
      <c r="F1038" s="119"/>
      <c r="G1038" s="129">
        <f>G1039</f>
        <v>52158.4</v>
      </c>
      <c r="H1038" s="120">
        <f t="shared" si="33"/>
        <v>99.99884967119769</v>
      </c>
      <c r="I1038" s="14"/>
      <c r="J1038" s="244"/>
      <c r="K1038" s="11"/>
    </row>
    <row r="1039" spans="1:11" s="4" customFormat="1" ht="11.25">
      <c r="A1039" s="186"/>
      <c r="B1039" s="32"/>
      <c r="C1039" s="28" t="s">
        <v>58</v>
      </c>
      <c r="D1039" s="98" t="s">
        <v>29</v>
      </c>
      <c r="E1039" s="145">
        <f>E1040+E1041</f>
        <v>52159</v>
      </c>
      <c r="F1039" s="93"/>
      <c r="G1039" s="145">
        <f>G1040+G1041</f>
        <v>52158.4</v>
      </c>
      <c r="H1039" s="94">
        <f t="shared" si="33"/>
        <v>99.99884967119769</v>
      </c>
      <c r="I1039" s="29" t="s">
        <v>247</v>
      </c>
      <c r="J1039" s="247"/>
      <c r="K1039" s="31">
        <v>16</v>
      </c>
    </row>
    <row r="1040" spans="1:11" ht="22.5" hidden="1">
      <c r="A1040" s="12"/>
      <c r="B1040" s="20"/>
      <c r="C1040" s="365"/>
      <c r="D1040" s="101" t="s">
        <v>142</v>
      </c>
      <c r="E1040" s="142">
        <v>0</v>
      </c>
      <c r="F1040" s="93"/>
      <c r="G1040" s="142">
        <v>0</v>
      </c>
      <c r="H1040" s="94">
        <v>0</v>
      </c>
      <c r="I1040" s="21"/>
      <c r="J1040" s="243"/>
      <c r="K1040" s="11"/>
    </row>
    <row r="1041" spans="1:11" ht="33.75">
      <c r="A1041" s="12"/>
      <c r="B1041" s="20"/>
      <c r="C1041" s="364"/>
      <c r="D1041" s="101" t="s">
        <v>143</v>
      </c>
      <c r="E1041" s="142">
        <v>52159</v>
      </c>
      <c r="F1041" s="93"/>
      <c r="G1041" s="142">
        <v>52158.4</v>
      </c>
      <c r="H1041" s="94">
        <f t="shared" si="33"/>
        <v>99.99884967119769</v>
      </c>
      <c r="I1041" s="21"/>
      <c r="J1041" s="262" t="s">
        <v>661</v>
      </c>
      <c r="K1041" s="11"/>
    </row>
    <row r="1042" spans="1:11" ht="67.5">
      <c r="A1042" s="143"/>
      <c r="B1042" s="305">
        <v>92604</v>
      </c>
      <c r="C1042" s="26"/>
      <c r="D1042" s="144" t="s">
        <v>45</v>
      </c>
      <c r="E1042" s="129">
        <f>E1043+E1044+E1045+E1046+E1047+E1050+E1055+E1056+E1057+E1058+E1059+E1062+E1067+E1068+E1071+E1076+E1077+E1078+E1079+E1080+E1083+E1088+E1089+E1090+E1091+E1092+E1093+E1094</f>
        <v>1459694</v>
      </c>
      <c r="F1042" s="119"/>
      <c r="G1042" s="129">
        <f>G1043+G1044+G1045+G1046+G1047+G1050+G1055+G1056+G1057+G1058+G1059+G1062+G1067+G1068+G1071+G1076+G1077+G1078+G1079+G1080+G1083+G1088+G1089+G1090+G1091+G1092+G1093+G1094</f>
        <v>1453079.0500000005</v>
      </c>
      <c r="H1042" s="120">
        <f t="shared" si="33"/>
        <v>99.54682625262559</v>
      </c>
      <c r="I1042" s="14"/>
      <c r="J1042" s="252" t="s">
        <v>405</v>
      </c>
      <c r="K1042" s="11"/>
    </row>
    <row r="1043" spans="1:11" s="4" customFormat="1" ht="11.25">
      <c r="A1043" s="186"/>
      <c r="B1043" s="32"/>
      <c r="C1043" s="28">
        <v>3020</v>
      </c>
      <c r="D1043" s="98" t="s">
        <v>513</v>
      </c>
      <c r="E1043" s="145">
        <v>4485</v>
      </c>
      <c r="F1043" s="93"/>
      <c r="G1043" s="145">
        <v>4484.27</v>
      </c>
      <c r="H1043" s="94">
        <f t="shared" si="33"/>
        <v>99.98372352285396</v>
      </c>
      <c r="I1043" s="29" t="s">
        <v>222</v>
      </c>
      <c r="J1043" s="247"/>
      <c r="K1043" s="31">
        <v>11</v>
      </c>
    </row>
    <row r="1044" spans="1:11" s="4" customFormat="1" ht="11.25">
      <c r="A1044" s="186"/>
      <c r="B1044" s="33"/>
      <c r="C1044" s="28">
        <v>4010</v>
      </c>
      <c r="D1044" s="99" t="s">
        <v>502</v>
      </c>
      <c r="E1044" s="145">
        <v>621189</v>
      </c>
      <c r="F1044" s="93"/>
      <c r="G1044" s="145">
        <v>621188.51</v>
      </c>
      <c r="H1044" s="94">
        <f t="shared" si="33"/>
        <v>99.99992111901531</v>
      </c>
      <c r="I1044" s="29" t="s">
        <v>222</v>
      </c>
      <c r="J1044" s="247"/>
      <c r="K1044" s="31">
        <v>8</v>
      </c>
    </row>
    <row r="1045" spans="1:11" s="4" customFormat="1" ht="11.25">
      <c r="A1045" s="186"/>
      <c r="B1045" s="33"/>
      <c r="C1045" s="28">
        <v>4040</v>
      </c>
      <c r="D1045" s="99" t="s">
        <v>514</v>
      </c>
      <c r="E1045" s="145">
        <v>42885</v>
      </c>
      <c r="F1045" s="93"/>
      <c r="G1045" s="145">
        <v>42884.67</v>
      </c>
      <c r="H1045" s="94">
        <f t="shared" si="33"/>
        <v>99.99923050017489</v>
      </c>
      <c r="I1045" s="29" t="s">
        <v>222</v>
      </c>
      <c r="J1045" s="247"/>
      <c r="K1045" s="31">
        <v>8</v>
      </c>
    </row>
    <row r="1046" spans="1:11" s="4" customFormat="1" ht="11.25">
      <c r="A1046" s="186"/>
      <c r="B1046" s="33"/>
      <c r="C1046" s="28">
        <v>4110</v>
      </c>
      <c r="D1046" s="99" t="s">
        <v>503</v>
      </c>
      <c r="E1046" s="145">
        <v>101543</v>
      </c>
      <c r="F1046" s="93"/>
      <c r="G1046" s="145">
        <v>101542.4</v>
      </c>
      <c r="H1046" s="94">
        <f t="shared" si="33"/>
        <v>99.99940911731974</v>
      </c>
      <c r="I1046" s="29" t="s">
        <v>222</v>
      </c>
      <c r="J1046" s="247"/>
      <c r="K1046" s="31">
        <v>8</v>
      </c>
    </row>
    <row r="1047" spans="1:11" s="4" customFormat="1" ht="11.25">
      <c r="A1047" s="186"/>
      <c r="B1047" s="33"/>
      <c r="C1047" s="28" t="s">
        <v>71</v>
      </c>
      <c r="D1047" s="99" t="s">
        <v>503</v>
      </c>
      <c r="E1047" s="145">
        <f>SUM(E1048:E1049)</f>
        <v>1055</v>
      </c>
      <c r="F1047" s="93"/>
      <c r="G1047" s="145">
        <f>SUM(G1048:G1049)</f>
        <v>1053.9</v>
      </c>
      <c r="H1047" s="94">
        <f t="shared" si="33"/>
        <v>99.8957345971564</v>
      </c>
      <c r="I1047" s="29" t="s">
        <v>222</v>
      </c>
      <c r="J1047" s="247"/>
      <c r="K1047" s="31">
        <v>12</v>
      </c>
    </row>
    <row r="1048" spans="1:11" s="4" customFormat="1" ht="11.25">
      <c r="A1048" s="186"/>
      <c r="B1048" s="33"/>
      <c r="C1048" s="384"/>
      <c r="D1048" s="99" t="s">
        <v>349</v>
      </c>
      <c r="E1048" s="145">
        <v>116</v>
      </c>
      <c r="F1048" s="93"/>
      <c r="G1048" s="145">
        <v>115.52</v>
      </c>
      <c r="H1048" s="94">
        <f t="shared" si="33"/>
        <v>99.58620689655172</v>
      </c>
      <c r="I1048" s="360"/>
      <c r="J1048" s="247"/>
      <c r="K1048" s="31"/>
    </row>
    <row r="1049" spans="1:11" s="4" customFormat="1" ht="11.25">
      <c r="A1049" s="186"/>
      <c r="B1049" s="33"/>
      <c r="C1049" s="385"/>
      <c r="D1049" s="99" t="s">
        <v>354</v>
      </c>
      <c r="E1049" s="145">
        <v>939</v>
      </c>
      <c r="F1049" s="93"/>
      <c r="G1049" s="145">
        <v>938.38</v>
      </c>
      <c r="H1049" s="94">
        <f t="shared" si="33"/>
        <v>99.93397231096911</v>
      </c>
      <c r="I1049" s="362"/>
      <c r="J1049" s="259"/>
      <c r="K1049" s="31"/>
    </row>
    <row r="1050" spans="1:11" s="4" customFormat="1" ht="11.25">
      <c r="A1050" s="186"/>
      <c r="B1050" s="33"/>
      <c r="C1050" s="28" t="s">
        <v>72</v>
      </c>
      <c r="D1050" s="99" t="s">
        <v>503</v>
      </c>
      <c r="E1050" s="145">
        <f>SUM(E1051:E1054)</f>
        <v>188</v>
      </c>
      <c r="F1050" s="93"/>
      <c r="G1050" s="145">
        <f>SUM(G1051:G1054)</f>
        <v>186.1</v>
      </c>
      <c r="H1050" s="94">
        <f t="shared" si="33"/>
        <v>98.98936170212765</v>
      </c>
      <c r="I1050" s="29" t="s">
        <v>222</v>
      </c>
      <c r="J1050" s="247"/>
      <c r="K1050" s="31">
        <v>12</v>
      </c>
    </row>
    <row r="1051" spans="1:11" s="4" customFormat="1" ht="11.25">
      <c r="A1051" s="186"/>
      <c r="B1051" s="33"/>
      <c r="C1051" s="384"/>
      <c r="D1051" s="99" t="s">
        <v>350</v>
      </c>
      <c r="E1051" s="145">
        <v>14</v>
      </c>
      <c r="F1051" s="93"/>
      <c r="G1051" s="145">
        <v>13.59</v>
      </c>
      <c r="H1051" s="94">
        <f t="shared" si="33"/>
        <v>97.07142857142857</v>
      </c>
      <c r="I1051" s="360"/>
      <c r="J1051" s="247"/>
      <c r="K1051" s="31"/>
    </row>
    <row r="1052" spans="1:11" s="4" customFormat="1" ht="11.25">
      <c r="A1052" s="186"/>
      <c r="B1052" s="33"/>
      <c r="C1052" s="386"/>
      <c r="D1052" s="99" t="s">
        <v>351</v>
      </c>
      <c r="E1052" s="145">
        <v>7</v>
      </c>
      <c r="F1052" s="93"/>
      <c r="G1052" s="145">
        <v>6.8</v>
      </c>
      <c r="H1052" s="94">
        <f t="shared" si="33"/>
        <v>97.14285714285714</v>
      </c>
      <c r="I1052" s="361"/>
      <c r="J1052" s="247"/>
      <c r="K1052" s="31"/>
    </row>
    <row r="1053" spans="1:11" s="4" customFormat="1" ht="11.25">
      <c r="A1053" s="186"/>
      <c r="B1053" s="33"/>
      <c r="C1053" s="386"/>
      <c r="D1053" s="99" t="s">
        <v>352</v>
      </c>
      <c r="E1053" s="145">
        <v>111</v>
      </c>
      <c r="F1053" s="93"/>
      <c r="G1053" s="145">
        <v>110.61</v>
      </c>
      <c r="H1053" s="94">
        <f t="shared" si="33"/>
        <v>99.64864864864865</v>
      </c>
      <c r="I1053" s="361"/>
      <c r="J1053" s="403"/>
      <c r="K1053" s="31"/>
    </row>
    <row r="1054" spans="1:11" s="4" customFormat="1" ht="11.25">
      <c r="A1054" s="186"/>
      <c r="B1054" s="33"/>
      <c r="C1054" s="385"/>
      <c r="D1054" s="99" t="s">
        <v>353</v>
      </c>
      <c r="E1054" s="145">
        <v>56</v>
      </c>
      <c r="F1054" s="93"/>
      <c r="G1054" s="145">
        <v>55.1</v>
      </c>
      <c r="H1054" s="94">
        <f t="shared" si="33"/>
        <v>98.39285714285715</v>
      </c>
      <c r="I1054" s="362"/>
      <c r="J1054" s="404"/>
      <c r="K1054" s="31"/>
    </row>
    <row r="1055" spans="1:11" s="4" customFormat="1" ht="11.25">
      <c r="A1055" s="186"/>
      <c r="B1055" s="33"/>
      <c r="C1055" s="28">
        <v>4120</v>
      </c>
      <c r="D1055" s="99" t="s">
        <v>504</v>
      </c>
      <c r="E1055" s="145">
        <v>13601</v>
      </c>
      <c r="F1055" s="93"/>
      <c r="G1055" s="145">
        <v>13600.01</v>
      </c>
      <c r="H1055" s="94">
        <f t="shared" si="33"/>
        <v>99.9927211234468</v>
      </c>
      <c r="I1055" s="29" t="s">
        <v>222</v>
      </c>
      <c r="J1055" s="247"/>
      <c r="K1055" s="31">
        <v>8</v>
      </c>
    </row>
    <row r="1056" spans="1:11" s="4" customFormat="1" ht="11.25">
      <c r="A1056" s="186"/>
      <c r="B1056" s="33"/>
      <c r="C1056" s="28" t="s">
        <v>73</v>
      </c>
      <c r="D1056" s="99" t="s">
        <v>504</v>
      </c>
      <c r="E1056" s="145">
        <v>89</v>
      </c>
      <c r="F1056" s="93"/>
      <c r="G1056" s="145">
        <v>88.72</v>
      </c>
      <c r="H1056" s="94">
        <f t="shared" si="33"/>
        <v>99.68539325842697</v>
      </c>
      <c r="I1056" s="29"/>
      <c r="J1056" s="247"/>
      <c r="K1056" s="31"/>
    </row>
    <row r="1057" spans="1:11" s="4" customFormat="1" ht="11.25">
      <c r="A1057" s="186"/>
      <c r="B1057" s="33"/>
      <c r="C1057" s="28" t="s">
        <v>74</v>
      </c>
      <c r="D1057" s="99" t="s">
        <v>504</v>
      </c>
      <c r="E1057" s="145">
        <v>17</v>
      </c>
      <c r="F1057" s="93"/>
      <c r="G1057" s="145">
        <v>15.65</v>
      </c>
      <c r="H1057" s="94">
        <f t="shared" si="33"/>
        <v>92.05882352941177</v>
      </c>
      <c r="I1057" s="29"/>
      <c r="J1057" s="247"/>
      <c r="K1057" s="31"/>
    </row>
    <row r="1058" spans="1:11" s="4" customFormat="1" ht="11.25">
      <c r="A1058" s="186"/>
      <c r="B1058" s="33"/>
      <c r="C1058" s="28" t="s">
        <v>170</v>
      </c>
      <c r="D1058" s="99" t="s">
        <v>486</v>
      </c>
      <c r="E1058" s="145">
        <v>153</v>
      </c>
      <c r="F1058" s="93"/>
      <c r="G1058" s="145">
        <v>153</v>
      </c>
      <c r="H1058" s="94">
        <f t="shared" si="33"/>
        <v>100</v>
      </c>
      <c r="I1058" s="29" t="s">
        <v>222</v>
      </c>
      <c r="J1058" s="247"/>
      <c r="K1058" s="31">
        <v>8</v>
      </c>
    </row>
    <row r="1059" spans="1:11" s="4" customFormat="1" ht="11.25">
      <c r="A1059" s="186"/>
      <c r="B1059" s="33"/>
      <c r="C1059" s="28" t="s">
        <v>75</v>
      </c>
      <c r="D1059" s="99" t="s">
        <v>486</v>
      </c>
      <c r="E1059" s="145">
        <f>SUM(E1060:E1061)</f>
        <v>13307</v>
      </c>
      <c r="F1059" s="93"/>
      <c r="G1059" s="145">
        <f>SUM(G1060:G1061)</f>
        <v>12775.5</v>
      </c>
      <c r="H1059" s="94">
        <f t="shared" si="33"/>
        <v>96.00586157661381</v>
      </c>
      <c r="I1059" s="29" t="s">
        <v>222</v>
      </c>
      <c r="J1059" s="247"/>
      <c r="K1059" s="31">
        <v>12</v>
      </c>
    </row>
    <row r="1060" spans="1:11" s="4" customFormat="1" ht="11.25">
      <c r="A1060" s="186"/>
      <c r="B1060" s="33"/>
      <c r="C1060" s="384"/>
      <c r="D1060" s="99" t="s">
        <v>355</v>
      </c>
      <c r="E1060" s="145">
        <v>12572</v>
      </c>
      <c r="F1060" s="93"/>
      <c r="G1060" s="145">
        <v>12041.1</v>
      </c>
      <c r="H1060" s="94">
        <f t="shared" si="33"/>
        <v>95.7771237671015</v>
      </c>
      <c r="I1060" s="360"/>
      <c r="J1060" s="247"/>
      <c r="K1060" s="31"/>
    </row>
    <row r="1061" spans="1:11" s="4" customFormat="1" ht="11.25">
      <c r="A1061" s="186"/>
      <c r="B1061" s="33"/>
      <c r="C1061" s="385"/>
      <c r="D1061" s="99" t="s">
        <v>356</v>
      </c>
      <c r="E1061" s="145">
        <v>735</v>
      </c>
      <c r="F1061" s="93"/>
      <c r="G1061" s="145">
        <v>734.4</v>
      </c>
      <c r="H1061" s="94">
        <f t="shared" si="33"/>
        <v>99.91836734693878</v>
      </c>
      <c r="I1061" s="362"/>
      <c r="J1061" s="247"/>
      <c r="K1061" s="31"/>
    </row>
    <row r="1062" spans="1:11" s="4" customFormat="1" ht="11.25">
      <c r="A1062" s="186"/>
      <c r="B1062" s="33"/>
      <c r="C1062" s="28" t="s">
        <v>76</v>
      </c>
      <c r="D1062" s="99" t="s">
        <v>486</v>
      </c>
      <c r="E1062" s="145">
        <f>SUM(E1063:E1066)</f>
        <v>2347</v>
      </c>
      <c r="F1062" s="93"/>
      <c r="G1062" s="145">
        <f>SUM(G1063:G1066)</f>
        <v>2254.4999999999995</v>
      </c>
      <c r="H1062" s="94">
        <f t="shared" si="33"/>
        <v>96.05879846612694</v>
      </c>
      <c r="I1062" s="29" t="s">
        <v>222</v>
      </c>
      <c r="J1062" s="247"/>
      <c r="K1062" s="31">
        <v>12</v>
      </c>
    </row>
    <row r="1063" spans="1:11" s="4" customFormat="1" ht="12.75" customHeight="1">
      <c r="A1063" s="186"/>
      <c r="B1063" s="33"/>
      <c r="C1063" s="384"/>
      <c r="D1063" s="99" t="s">
        <v>357</v>
      </c>
      <c r="E1063" s="145">
        <v>1477</v>
      </c>
      <c r="F1063" s="93"/>
      <c r="G1063" s="145">
        <v>1416.6</v>
      </c>
      <c r="H1063" s="94">
        <f aca="true" t="shared" si="34" ref="H1063:H1094">G1063/E1063*100</f>
        <v>95.91062965470549</v>
      </c>
      <c r="I1063" s="360"/>
      <c r="J1063" s="403"/>
      <c r="K1063" s="31"/>
    </row>
    <row r="1064" spans="1:11" s="4" customFormat="1" ht="11.25">
      <c r="A1064" s="186"/>
      <c r="B1064" s="33"/>
      <c r="C1064" s="386"/>
      <c r="D1064" s="99" t="s">
        <v>358</v>
      </c>
      <c r="E1064" s="145">
        <v>739</v>
      </c>
      <c r="F1064" s="93"/>
      <c r="G1064" s="145">
        <v>708.3</v>
      </c>
      <c r="H1064" s="94">
        <f t="shared" si="34"/>
        <v>95.84573748308524</v>
      </c>
      <c r="I1064" s="361"/>
      <c r="J1064" s="404"/>
      <c r="K1064" s="31"/>
    </row>
    <row r="1065" spans="1:11" s="4" customFormat="1" ht="11.25">
      <c r="A1065" s="186"/>
      <c r="B1065" s="33"/>
      <c r="C1065" s="386"/>
      <c r="D1065" s="99" t="s">
        <v>359</v>
      </c>
      <c r="E1065" s="145">
        <v>87</v>
      </c>
      <c r="F1065" s="93"/>
      <c r="G1065" s="145">
        <v>86.4</v>
      </c>
      <c r="H1065" s="94">
        <f t="shared" si="34"/>
        <v>99.31034482758622</v>
      </c>
      <c r="I1065" s="361"/>
      <c r="J1065" s="247"/>
      <c r="K1065" s="31"/>
    </row>
    <row r="1066" spans="1:11" s="4" customFormat="1" ht="11.25">
      <c r="A1066" s="186"/>
      <c r="B1066" s="33"/>
      <c r="C1066" s="385"/>
      <c r="D1066" s="99" t="s">
        <v>360</v>
      </c>
      <c r="E1066" s="145">
        <v>44</v>
      </c>
      <c r="F1066" s="93"/>
      <c r="G1066" s="145">
        <v>43.2</v>
      </c>
      <c r="H1066" s="94">
        <f t="shared" si="34"/>
        <v>98.18181818181819</v>
      </c>
      <c r="I1066" s="362"/>
      <c r="J1066" s="247"/>
      <c r="K1066" s="31"/>
    </row>
    <row r="1067" spans="1:11" s="4" customFormat="1" ht="11.25">
      <c r="A1067" s="186"/>
      <c r="B1067" s="33"/>
      <c r="C1067" s="28">
        <v>4210</v>
      </c>
      <c r="D1067" s="99" t="s">
        <v>487</v>
      </c>
      <c r="E1067" s="145">
        <v>87396</v>
      </c>
      <c r="F1067" s="93"/>
      <c r="G1067" s="145">
        <v>87395.14</v>
      </c>
      <c r="H1067" s="94">
        <f t="shared" si="34"/>
        <v>99.99901597327109</v>
      </c>
      <c r="I1067" s="29" t="s">
        <v>222</v>
      </c>
      <c r="J1067" s="247"/>
      <c r="K1067" s="31">
        <v>9</v>
      </c>
    </row>
    <row r="1068" spans="1:11" s="4" customFormat="1" ht="11.25">
      <c r="A1068" s="186"/>
      <c r="B1068" s="33"/>
      <c r="C1068" s="28" t="s">
        <v>33</v>
      </c>
      <c r="D1068" s="99" t="s">
        <v>487</v>
      </c>
      <c r="E1068" s="145">
        <f>SUM(E1069:E1070)</f>
        <v>22950</v>
      </c>
      <c r="F1068" s="93"/>
      <c r="G1068" s="145">
        <f>SUM(G1069:G1070)</f>
        <v>21208.13</v>
      </c>
      <c r="H1068" s="94">
        <f t="shared" si="34"/>
        <v>92.41015250544663</v>
      </c>
      <c r="I1068" s="29" t="s">
        <v>222</v>
      </c>
      <c r="J1068" s="247"/>
      <c r="K1068" s="31">
        <v>12</v>
      </c>
    </row>
    <row r="1069" spans="1:11" s="4" customFormat="1" ht="11.25">
      <c r="A1069" s="186"/>
      <c r="B1069" s="33"/>
      <c r="C1069" s="384"/>
      <c r="D1069" s="99" t="s">
        <v>355</v>
      </c>
      <c r="E1069" s="145">
        <v>18870</v>
      </c>
      <c r="F1069" s="93"/>
      <c r="G1069" s="145">
        <v>17308.74</v>
      </c>
      <c r="H1069" s="94">
        <f t="shared" si="34"/>
        <v>91.72623211446742</v>
      </c>
      <c r="I1069" s="360"/>
      <c r="J1069" s="247"/>
      <c r="K1069" s="31"/>
    </row>
    <row r="1070" spans="1:11" s="4" customFormat="1" ht="11.25">
      <c r="A1070" s="186"/>
      <c r="B1070" s="33"/>
      <c r="C1070" s="385"/>
      <c r="D1070" s="99" t="s">
        <v>356</v>
      </c>
      <c r="E1070" s="145">
        <v>4080</v>
      </c>
      <c r="F1070" s="93"/>
      <c r="G1070" s="145">
        <v>3899.39</v>
      </c>
      <c r="H1070" s="94">
        <f t="shared" si="34"/>
        <v>95.57328431372548</v>
      </c>
      <c r="I1070" s="362"/>
      <c r="J1070" s="247"/>
      <c r="K1070" s="31"/>
    </row>
    <row r="1071" spans="1:11" s="4" customFormat="1" ht="11.25">
      <c r="A1071" s="186"/>
      <c r="B1071" s="33"/>
      <c r="C1071" s="28" t="s">
        <v>34</v>
      </c>
      <c r="D1071" s="99" t="s">
        <v>487</v>
      </c>
      <c r="E1071" s="145">
        <f>SUM(E1072:E1075)</f>
        <v>4047</v>
      </c>
      <c r="F1071" s="93"/>
      <c r="G1071" s="145">
        <f>SUM(G1072:G1075)</f>
        <v>3742.6099999999997</v>
      </c>
      <c r="H1071" s="94">
        <f t="shared" si="34"/>
        <v>92.47862614282184</v>
      </c>
      <c r="I1071" s="29" t="s">
        <v>222</v>
      </c>
      <c r="J1071" s="247"/>
      <c r="K1071" s="31">
        <v>12</v>
      </c>
    </row>
    <row r="1072" spans="1:11" s="4" customFormat="1" ht="11.25">
      <c r="A1072" s="186"/>
      <c r="B1072" s="33"/>
      <c r="C1072" s="384"/>
      <c r="D1072" s="99" t="s">
        <v>357</v>
      </c>
      <c r="E1072" s="145">
        <v>2220</v>
      </c>
      <c r="F1072" s="93"/>
      <c r="G1072" s="145">
        <v>2036.33</v>
      </c>
      <c r="H1072" s="94">
        <f t="shared" si="34"/>
        <v>91.72657657657656</v>
      </c>
      <c r="I1072" s="360"/>
      <c r="J1072" s="247"/>
      <c r="K1072" s="31"/>
    </row>
    <row r="1073" spans="1:11" s="4" customFormat="1" ht="11.25">
      <c r="A1073" s="186"/>
      <c r="B1073" s="33"/>
      <c r="C1073" s="386"/>
      <c r="D1073" s="99" t="s">
        <v>358</v>
      </c>
      <c r="E1073" s="145">
        <v>1110</v>
      </c>
      <c r="F1073" s="93"/>
      <c r="G1073" s="145">
        <v>1018.15</v>
      </c>
      <c r="H1073" s="94">
        <f t="shared" si="34"/>
        <v>91.72522522522523</v>
      </c>
      <c r="I1073" s="361"/>
      <c r="J1073" s="247"/>
      <c r="K1073" s="31"/>
    </row>
    <row r="1074" spans="1:11" s="4" customFormat="1" ht="11.25">
      <c r="A1074" s="186"/>
      <c r="B1074" s="33"/>
      <c r="C1074" s="386"/>
      <c r="D1074" s="99" t="s">
        <v>359</v>
      </c>
      <c r="E1074" s="145">
        <v>478</v>
      </c>
      <c r="F1074" s="93"/>
      <c r="G1074" s="145">
        <v>458.76</v>
      </c>
      <c r="H1074" s="94">
        <f t="shared" si="34"/>
        <v>95.97489539748953</v>
      </c>
      <c r="I1074" s="361"/>
      <c r="J1074" s="247"/>
      <c r="K1074" s="31"/>
    </row>
    <row r="1075" spans="1:11" s="4" customFormat="1" ht="11.25">
      <c r="A1075" s="186"/>
      <c r="B1075" s="33"/>
      <c r="C1075" s="385"/>
      <c r="D1075" s="99" t="s">
        <v>360</v>
      </c>
      <c r="E1075" s="145">
        <v>239</v>
      </c>
      <c r="F1075" s="93"/>
      <c r="G1075" s="145">
        <v>229.37</v>
      </c>
      <c r="H1075" s="94">
        <f t="shared" si="34"/>
        <v>95.97071129707113</v>
      </c>
      <c r="I1075" s="362"/>
      <c r="J1075" s="247"/>
      <c r="K1075" s="31"/>
    </row>
    <row r="1076" spans="1:11" s="4" customFormat="1" ht="11.25">
      <c r="A1076" s="186"/>
      <c r="B1076" s="33"/>
      <c r="C1076" s="28">
        <v>4260</v>
      </c>
      <c r="D1076" s="99" t="s">
        <v>25</v>
      </c>
      <c r="E1076" s="145">
        <v>349176</v>
      </c>
      <c r="F1076" s="93"/>
      <c r="G1076" s="145">
        <v>349134.15</v>
      </c>
      <c r="H1076" s="94">
        <f t="shared" si="34"/>
        <v>99.98801464018146</v>
      </c>
      <c r="I1076" s="29" t="s">
        <v>222</v>
      </c>
      <c r="J1076" s="247"/>
      <c r="K1076" s="31">
        <v>9</v>
      </c>
    </row>
    <row r="1077" spans="1:11" s="4" customFormat="1" ht="11.25">
      <c r="A1077" s="186"/>
      <c r="B1077" s="33"/>
      <c r="C1077" s="28">
        <v>4270</v>
      </c>
      <c r="D1077" s="99" t="s">
        <v>488</v>
      </c>
      <c r="E1077" s="145">
        <v>38200</v>
      </c>
      <c r="F1077" s="93"/>
      <c r="G1077" s="145">
        <v>38200</v>
      </c>
      <c r="H1077" s="94">
        <f t="shared" si="34"/>
        <v>100</v>
      </c>
      <c r="I1077" s="29" t="s">
        <v>222</v>
      </c>
      <c r="J1077" s="264"/>
      <c r="K1077" s="31">
        <v>9</v>
      </c>
    </row>
    <row r="1078" spans="1:11" s="4" customFormat="1" ht="11.25">
      <c r="A1078" s="186"/>
      <c r="B1078" s="33"/>
      <c r="C1078" s="28">
        <v>4280</v>
      </c>
      <c r="D1078" s="99" t="s">
        <v>516</v>
      </c>
      <c r="E1078" s="145">
        <v>1510</v>
      </c>
      <c r="F1078" s="93"/>
      <c r="G1078" s="145">
        <v>1510</v>
      </c>
      <c r="H1078" s="94">
        <f t="shared" si="34"/>
        <v>100</v>
      </c>
      <c r="I1078" s="29" t="s">
        <v>222</v>
      </c>
      <c r="J1078" s="247"/>
      <c r="K1078" s="31">
        <v>9</v>
      </c>
    </row>
    <row r="1079" spans="1:11" s="4" customFormat="1" ht="11.25">
      <c r="A1079" s="186"/>
      <c r="B1079" s="33"/>
      <c r="C1079" s="28">
        <v>4300</v>
      </c>
      <c r="D1079" s="99" t="s">
        <v>484</v>
      </c>
      <c r="E1079" s="145">
        <v>91331</v>
      </c>
      <c r="F1079" s="93"/>
      <c r="G1079" s="145">
        <v>91330.69</v>
      </c>
      <c r="H1079" s="94">
        <f t="shared" si="34"/>
        <v>99.99966057527018</v>
      </c>
      <c r="I1079" s="29" t="s">
        <v>222</v>
      </c>
      <c r="J1079" s="247"/>
      <c r="K1079" s="31">
        <v>9</v>
      </c>
    </row>
    <row r="1080" spans="1:11" s="4" customFormat="1" ht="11.25">
      <c r="A1080" s="186"/>
      <c r="B1080" s="33"/>
      <c r="C1080" s="28" t="s">
        <v>77</v>
      </c>
      <c r="D1080" s="99" t="s">
        <v>484</v>
      </c>
      <c r="E1080" s="145">
        <f>SUM(E1081:E1082)</f>
        <v>25431</v>
      </c>
      <c r="F1080" s="93"/>
      <c r="G1080" s="145">
        <f>SUM(G1081:G1082)</f>
        <v>22124.58</v>
      </c>
      <c r="H1080" s="94">
        <f t="shared" si="34"/>
        <v>86.99846643859857</v>
      </c>
      <c r="I1080" s="29" t="s">
        <v>222</v>
      </c>
      <c r="J1080" s="247"/>
      <c r="K1080" s="31">
        <v>12</v>
      </c>
    </row>
    <row r="1081" spans="1:11" s="4" customFormat="1" ht="11.25">
      <c r="A1081" s="186"/>
      <c r="B1081" s="33"/>
      <c r="C1081" s="384"/>
      <c r="D1081" s="99" t="s">
        <v>355</v>
      </c>
      <c r="E1081" s="145">
        <v>19720</v>
      </c>
      <c r="F1081" s="93"/>
      <c r="G1081" s="145">
        <v>16633.58</v>
      </c>
      <c r="H1081" s="94">
        <f t="shared" si="34"/>
        <v>84.34878296146046</v>
      </c>
      <c r="I1081" s="360"/>
      <c r="J1081" s="247"/>
      <c r="K1081" s="31"/>
    </row>
    <row r="1082" spans="1:11" s="4" customFormat="1" ht="11.25">
      <c r="A1082" s="186"/>
      <c r="B1082" s="33"/>
      <c r="C1082" s="385"/>
      <c r="D1082" s="99" t="s">
        <v>356</v>
      </c>
      <c r="E1082" s="145">
        <v>5711</v>
      </c>
      <c r="F1082" s="93"/>
      <c r="G1082" s="145">
        <v>5491</v>
      </c>
      <c r="H1082" s="94">
        <f t="shared" si="34"/>
        <v>96.14778497636141</v>
      </c>
      <c r="I1082" s="362"/>
      <c r="J1082" s="247"/>
      <c r="K1082" s="31"/>
    </row>
    <row r="1083" spans="1:11" s="4" customFormat="1" ht="11.25">
      <c r="A1083" s="186"/>
      <c r="B1083" s="33"/>
      <c r="C1083" s="28" t="s">
        <v>78</v>
      </c>
      <c r="D1083" s="99" t="s">
        <v>484</v>
      </c>
      <c r="E1083" s="145">
        <f>SUM(E1084:E1087)</f>
        <v>4489</v>
      </c>
      <c r="F1083" s="93"/>
      <c r="G1083" s="145">
        <f>SUM(G1084:G1087)</f>
        <v>3904.32</v>
      </c>
      <c r="H1083" s="94">
        <f t="shared" si="34"/>
        <v>86.97527288928492</v>
      </c>
      <c r="I1083" s="29" t="s">
        <v>222</v>
      </c>
      <c r="J1083" s="247"/>
      <c r="K1083" s="31">
        <v>12</v>
      </c>
    </row>
    <row r="1084" spans="1:11" s="4" customFormat="1" ht="11.25">
      <c r="A1084" s="186"/>
      <c r="B1084" s="33"/>
      <c r="C1084" s="384"/>
      <c r="D1084" s="99" t="s">
        <v>357</v>
      </c>
      <c r="E1084" s="145">
        <v>2320</v>
      </c>
      <c r="F1084" s="93"/>
      <c r="G1084" s="145">
        <v>1956.89</v>
      </c>
      <c r="H1084" s="94">
        <f t="shared" si="34"/>
        <v>84.34870689655173</v>
      </c>
      <c r="I1084" s="360"/>
      <c r="J1084" s="247"/>
      <c r="K1084" s="31"/>
    </row>
    <row r="1085" spans="1:11" s="4" customFormat="1" ht="11.25">
      <c r="A1085" s="186"/>
      <c r="B1085" s="33"/>
      <c r="C1085" s="386"/>
      <c r="D1085" s="99" t="s">
        <v>358</v>
      </c>
      <c r="E1085" s="145">
        <v>1160</v>
      </c>
      <c r="F1085" s="93"/>
      <c r="G1085" s="145">
        <v>978.43</v>
      </c>
      <c r="H1085" s="94">
        <f t="shared" si="34"/>
        <v>84.34741379310344</v>
      </c>
      <c r="I1085" s="361"/>
      <c r="J1085" s="247"/>
      <c r="K1085" s="31"/>
    </row>
    <row r="1086" spans="1:11" s="4" customFormat="1" ht="11.25">
      <c r="A1086" s="186"/>
      <c r="B1086" s="33"/>
      <c r="C1086" s="386"/>
      <c r="D1086" s="99" t="s">
        <v>359</v>
      </c>
      <c r="E1086" s="145">
        <v>673</v>
      </c>
      <c r="F1086" s="93"/>
      <c r="G1086" s="145">
        <v>646</v>
      </c>
      <c r="H1086" s="94">
        <f t="shared" si="34"/>
        <v>95.98811292719168</v>
      </c>
      <c r="I1086" s="361"/>
      <c r="J1086" s="247"/>
      <c r="K1086" s="31"/>
    </row>
    <row r="1087" spans="1:11" s="4" customFormat="1" ht="11.25">
      <c r="A1087" s="186"/>
      <c r="B1087" s="33"/>
      <c r="C1087" s="385"/>
      <c r="D1087" s="99" t="s">
        <v>360</v>
      </c>
      <c r="E1087" s="145">
        <v>336</v>
      </c>
      <c r="F1087" s="93"/>
      <c r="G1087" s="145">
        <v>323</v>
      </c>
      <c r="H1087" s="94">
        <f t="shared" si="34"/>
        <v>96.13095238095238</v>
      </c>
      <c r="I1087" s="362"/>
      <c r="J1087" s="247"/>
      <c r="K1087" s="31"/>
    </row>
    <row r="1088" spans="1:11" ht="11.25">
      <c r="A1088" s="12"/>
      <c r="B1088" s="20"/>
      <c r="C1088" s="35" t="s">
        <v>185</v>
      </c>
      <c r="D1088" s="98" t="s">
        <v>10</v>
      </c>
      <c r="E1088" s="216">
        <v>713</v>
      </c>
      <c r="F1088" s="93"/>
      <c r="G1088" s="142">
        <v>712.8</v>
      </c>
      <c r="H1088" s="94">
        <f t="shared" si="34"/>
        <v>99.9719495091164</v>
      </c>
      <c r="I1088" s="29" t="s">
        <v>222</v>
      </c>
      <c r="J1088" s="243"/>
      <c r="K1088" s="11">
        <v>9</v>
      </c>
    </row>
    <row r="1089" spans="1:11" s="4" customFormat="1" ht="22.5">
      <c r="A1089" s="186"/>
      <c r="B1089" s="33"/>
      <c r="C1089" s="28" t="s">
        <v>186</v>
      </c>
      <c r="D1089" s="103" t="s">
        <v>175</v>
      </c>
      <c r="E1089" s="145">
        <v>1731</v>
      </c>
      <c r="F1089" s="93"/>
      <c r="G1089" s="145">
        <v>1730.25</v>
      </c>
      <c r="H1089" s="94">
        <f t="shared" si="34"/>
        <v>99.95667244367418</v>
      </c>
      <c r="I1089" s="88" t="s">
        <v>222</v>
      </c>
      <c r="J1089" s="247"/>
      <c r="K1089" s="31">
        <v>9</v>
      </c>
    </row>
    <row r="1090" spans="1:11" s="4" customFormat="1" ht="11.25">
      <c r="A1090" s="186"/>
      <c r="B1090" s="33"/>
      <c r="C1090" s="28" t="s">
        <v>425</v>
      </c>
      <c r="D1090" s="103" t="s">
        <v>433</v>
      </c>
      <c r="E1090" s="145">
        <v>428</v>
      </c>
      <c r="F1090" s="93"/>
      <c r="G1090" s="145">
        <v>427.2</v>
      </c>
      <c r="H1090" s="94">
        <f t="shared" si="34"/>
        <v>99.81308411214953</v>
      </c>
      <c r="I1090" s="29" t="s">
        <v>222</v>
      </c>
      <c r="J1090" s="247"/>
      <c r="K1090" s="31"/>
    </row>
    <row r="1091" spans="1:11" s="4" customFormat="1" ht="11.25">
      <c r="A1091" s="186"/>
      <c r="B1091" s="33"/>
      <c r="C1091" s="28" t="s">
        <v>164</v>
      </c>
      <c r="D1091" s="99" t="s">
        <v>510</v>
      </c>
      <c r="E1091" s="145">
        <v>4957</v>
      </c>
      <c r="F1091" s="93"/>
      <c r="G1091" s="145">
        <v>4956.35</v>
      </c>
      <c r="H1091" s="94">
        <f t="shared" si="34"/>
        <v>99.98688723017956</v>
      </c>
      <c r="I1091" s="29" t="s">
        <v>222</v>
      </c>
      <c r="J1091" s="247"/>
      <c r="K1091" s="31">
        <v>9</v>
      </c>
    </row>
    <row r="1092" spans="1:11" s="4" customFormat="1" ht="11.25">
      <c r="A1092" s="186"/>
      <c r="B1092" s="33"/>
      <c r="C1092" s="28" t="s">
        <v>187</v>
      </c>
      <c r="D1092" s="99" t="s">
        <v>518</v>
      </c>
      <c r="E1092" s="145">
        <v>25347</v>
      </c>
      <c r="F1092" s="93"/>
      <c r="G1092" s="145">
        <v>25347</v>
      </c>
      <c r="H1092" s="94">
        <f t="shared" si="34"/>
        <v>100</v>
      </c>
      <c r="I1092" s="29" t="s">
        <v>222</v>
      </c>
      <c r="J1092" s="247"/>
      <c r="K1092" s="31">
        <v>9</v>
      </c>
    </row>
    <row r="1093" spans="1:11" s="4" customFormat="1" ht="11.25">
      <c r="A1093" s="186"/>
      <c r="B1093" s="33"/>
      <c r="C1093" s="28" t="s">
        <v>361</v>
      </c>
      <c r="D1093" s="99" t="s">
        <v>362</v>
      </c>
      <c r="E1093" s="145">
        <v>50</v>
      </c>
      <c r="F1093" s="93"/>
      <c r="G1093" s="145">
        <v>50</v>
      </c>
      <c r="H1093" s="94">
        <f t="shared" si="34"/>
        <v>100</v>
      </c>
      <c r="I1093" s="29" t="s">
        <v>222</v>
      </c>
      <c r="J1093" s="247"/>
      <c r="K1093" s="31">
        <v>9</v>
      </c>
    </row>
    <row r="1094" spans="1:11" s="4" customFormat="1" ht="14.25" customHeight="1">
      <c r="A1094" s="186"/>
      <c r="B1094" s="33"/>
      <c r="C1094" s="28" t="s">
        <v>188</v>
      </c>
      <c r="D1094" s="103" t="s">
        <v>520</v>
      </c>
      <c r="E1094" s="145">
        <v>1079</v>
      </c>
      <c r="F1094" s="93"/>
      <c r="G1094" s="145">
        <v>1078.6</v>
      </c>
      <c r="H1094" s="94">
        <f t="shared" si="34"/>
        <v>99.96292863762743</v>
      </c>
      <c r="I1094" s="29" t="s">
        <v>222</v>
      </c>
      <c r="J1094" s="247"/>
      <c r="K1094" s="31">
        <v>9</v>
      </c>
    </row>
    <row r="1095" spans="1:11" ht="11.25">
      <c r="A1095" s="25"/>
      <c r="B1095" s="116">
        <v>92605</v>
      </c>
      <c r="C1095" s="26"/>
      <c r="D1095" s="144" t="s">
        <v>46</v>
      </c>
      <c r="E1095" s="129">
        <f>E1096</f>
        <v>220000</v>
      </c>
      <c r="F1095" s="119"/>
      <c r="G1095" s="129">
        <f>G1096</f>
        <v>220000</v>
      </c>
      <c r="H1095" s="120">
        <f aca="true" t="shared" si="35" ref="H1095:H1115">G1095/E1095*100</f>
        <v>100</v>
      </c>
      <c r="I1095" s="14"/>
      <c r="J1095" s="244"/>
      <c r="K1095" s="11"/>
    </row>
    <row r="1096" spans="1:19" s="64" customFormat="1" ht="36.75" customHeight="1" thickBot="1">
      <c r="A1096" s="12"/>
      <c r="B1096" s="20"/>
      <c r="C1096" s="35" t="s">
        <v>280</v>
      </c>
      <c r="D1096" s="101" t="s">
        <v>381</v>
      </c>
      <c r="E1096" s="195">
        <f>SUM(E1097:E1101)</f>
        <v>220000</v>
      </c>
      <c r="F1096" s="196"/>
      <c r="G1096" s="195">
        <f>SUM(G1097:G1101)</f>
        <v>220000</v>
      </c>
      <c r="H1096" s="94">
        <f t="shared" si="35"/>
        <v>100</v>
      </c>
      <c r="I1096" s="88" t="s">
        <v>222</v>
      </c>
      <c r="J1096" s="243"/>
      <c r="K1096" s="65">
        <v>10</v>
      </c>
      <c r="L1096" s="66"/>
      <c r="M1096" s="66"/>
      <c r="N1096" s="66"/>
      <c r="O1096" s="66"/>
      <c r="P1096" s="66"/>
      <c r="Q1096" s="66"/>
      <c r="R1096" s="66"/>
      <c r="S1096" s="66"/>
    </row>
    <row r="1097" spans="1:11" s="66" customFormat="1" ht="11.25">
      <c r="A1097" s="12"/>
      <c r="B1097" s="20"/>
      <c r="C1097" s="365"/>
      <c r="D1097" s="149" t="s">
        <v>47</v>
      </c>
      <c r="E1097" s="195">
        <v>65000</v>
      </c>
      <c r="F1097" s="196"/>
      <c r="G1097" s="195">
        <v>65000</v>
      </c>
      <c r="H1097" s="94">
        <f t="shared" si="35"/>
        <v>100</v>
      </c>
      <c r="I1097" s="352"/>
      <c r="J1097" s="257" t="s">
        <v>636</v>
      </c>
      <c r="K1097" s="65"/>
    </row>
    <row r="1098" spans="1:11" s="66" customFormat="1" ht="11.25">
      <c r="A1098" s="12"/>
      <c r="B1098" s="20"/>
      <c r="C1098" s="363"/>
      <c r="D1098" s="149" t="s">
        <v>48</v>
      </c>
      <c r="E1098" s="195">
        <v>54000</v>
      </c>
      <c r="F1098" s="196"/>
      <c r="G1098" s="195">
        <v>54000</v>
      </c>
      <c r="H1098" s="94">
        <f t="shared" si="35"/>
        <v>100</v>
      </c>
      <c r="I1098" s="353"/>
      <c r="J1098" s="257" t="s">
        <v>637</v>
      </c>
      <c r="K1098" s="65"/>
    </row>
    <row r="1099" spans="1:11" s="66" customFormat="1" ht="11.25">
      <c r="A1099" s="12"/>
      <c r="B1099" s="20"/>
      <c r="C1099" s="363"/>
      <c r="D1099" s="149" t="s">
        <v>49</v>
      </c>
      <c r="E1099" s="195">
        <v>54000</v>
      </c>
      <c r="F1099" s="197"/>
      <c r="G1099" s="195">
        <v>54000</v>
      </c>
      <c r="H1099" s="94">
        <f t="shared" si="35"/>
        <v>100</v>
      </c>
      <c r="I1099" s="353"/>
      <c r="J1099" s="257" t="s">
        <v>638</v>
      </c>
      <c r="K1099" s="65"/>
    </row>
    <row r="1100" spans="1:11" s="66" customFormat="1" ht="22.5">
      <c r="A1100" s="12"/>
      <c r="B1100" s="20"/>
      <c r="C1100" s="363"/>
      <c r="D1100" s="149" t="s">
        <v>50</v>
      </c>
      <c r="E1100" s="195">
        <v>36000</v>
      </c>
      <c r="F1100" s="197"/>
      <c r="G1100" s="195">
        <v>36000</v>
      </c>
      <c r="H1100" s="94">
        <f t="shared" si="35"/>
        <v>100</v>
      </c>
      <c r="I1100" s="353"/>
      <c r="J1100" s="257" t="s">
        <v>639</v>
      </c>
      <c r="K1100" s="65"/>
    </row>
    <row r="1101" spans="1:11" s="66" customFormat="1" ht="12" customHeight="1" thickBot="1">
      <c r="A1101" s="12"/>
      <c r="B1101" s="20"/>
      <c r="C1101" s="364"/>
      <c r="D1101" s="149" t="s">
        <v>144</v>
      </c>
      <c r="E1101" s="195">
        <v>11000</v>
      </c>
      <c r="F1101" s="197"/>
      <c r="G1101" s="195">
        <v>11000</v>
      </c>
      <c r="H1101" s="94">
        <f t="shared" si="35"/>
        <v>100</v>
      </c>
      <c r="I1101" s="354"/>
      <c r="J1101" s="257" t="s">
        <v>640</v>
      </c>
      <c r="K1101" s="65"/>
    </row>
    <row r="1102" spans="1:19" s="69" customFormat="1" ht="12" thickBot="1">
      <c r="A1102" s="198"/>
      <c r="B1102" s="198"/>
      <c r="C1102" s="199"/>
      <c r="D1102" s="203" t="s">
        <v>380</v>
      </c>
      <c r="E1102" s="204">
        <f>E8+E14+E129+E165+E174+E181+E324+E347+E351+E402+E409+E417+E691+E735+E862+E939+E945+E995+E1037</f>
        <v>53483755</v>
      </c>
      <c r="F1102" s="204"/>
      <c r="G1102" s="204">
        <f>G8+G14+G129+G165+G174+G181+G324+G347+G351+G402+G409+G417+G691+G735+G862+G939+G945+G995+G1037</f>
        <v>52781665.150000006</v>
      </c>
      <c r="H1102" s="258">
        <f t="shared" si="35"/>
        <v>98.6872839238756</v>
      </c>
      <c r="I1102" s="200"/>
      <c r="J1102" s="249"/>
      <c r="K1102" s="67"/>
      <c r="L1102" s="68"/>
      <c r="M1102" s="68"/>
      <c r="N1102" s="68"/>
      <c r="O1102" s="68"/>
      <c r="P1102" s="68"/>
      <c r="Q1102" s="68"/>
      <c r="R1102" s="68"/>
      <c r="S1102" s="68"/>
    </row>
    <row r="1103" spans="2:10" s="66" customFormat="1" ht="15" customHeight="1">
      <c r="B1103" s="70"/>
      <c r="C1103" s="70"/>
      <c r="D1103" s="212" t="s">
        <v>368</v>
      </c>
      <c r="E1103" s="213">
        <f>E1104+E1107+E1108+E1109+E1110+E1111</f>
        <v>43813828</v>
      </c>
      <c r="F1103" s="213"/>
      <c r="G1103" s="222">
        <f>G1104+G1107+G1108+G1109+G1110+G1111</f>
        <v>43238498.98</v>
      </c>
      <c r="H1103" s="227">
        <f t="shared" si="35"/>
        <v>98.68687798747007</v>
      </c>
      <c r="J1103" s="250"/>
    </row>
    <row r="1104" spans="1:12" ht="15" customHeight="1">
      <c r="A1104" s="343" t="s">
        <v>224</v>
      </c>
      <c r="B1104" s="71"/>
      <c r="C1104" s="71"/>
      <c r="D1104" s="207" t="s">
        <v>369</v>
      </c>
      <c r="E1104" s="205">
        <f>E1105+E1106</f>
        <v>31069270</v>
      </c>
      <c r="F1104" s="205"/>
      <c r="G1104" s="223">
        <f>G1105+G1106</f>
        <v>30704481.18</v>
      </c>
      <c r="H1104" s="228">
        <f t="shared" si="35"/>
        <v>98.82588544886957</v>
      </c>
      <c r="I1104" s="272">
        <f>E1104/E1102</f>
        <v>0.5809104091513395</v>
      </c>
      <c r="J1104" s="273">
        <f>G1104/G1102</f>
        <v>0.5817262697707822</v>
      </c>
      <c r="K1104" s="66"/>
      <c r="L1104" s="66"/>
    </row>
    <row r="1105" spans="1:10" ht="15" customHeight="1">
      <c r="A1105" s="343" t="s">
        <v>223</v>
      </c>
      <c r="B1105" s="71"/>
      <c r="C1105" s="71"/>
      <c r="D1105" s="208" t="s">
        <v>370</v>
      </c>
      <c r="E1105" s="206">
        <v>20458337</v>
      </c>
      <c r="F1105" s="205"/>
      <c r="G1105" s="224">
        <v>20366006.14</v>
      </c>
      <c r="H1105" s="228">
        <f t="shared" si="35"/>
        <v>99.54868834157928</v>
      </c>
      <c r="I1105" s="274"/>
      <c r="J1105" s="275"/>
    </row>
    <row r="1106" spans="4:10" ht="15" customHeight="1">
      <c r="D1106" s="208" t="s">
        <v>453</v>
      </c>
      <c r="E1106" s="205">
        <v>10610933</v>
      </c>
      <c r="F1106" s="205"/>
      <c r="G1106" s="223">
        <v>10338475.04</v>
      </c>
      <c r="H1106" s="228">
        <f t="shared" si="35"/>
        <v>97.43229026137475</v>
      </c>
      <c r="I1106" s="274"/>
      <c r="J1106" s="275"/>
    </row>
    <row r="1107" spans="4:10" ht="15" customHeight="1">
      <c r="D1107" s="208" t="s">
        <v>371</v>
      </c>
      <c r="E1107" s="205">
        <f>E1096+E1006+E1007+E1004+E1002+E997+E864+E847+E699+E355+E167+E133</f>
        <v>1949497</v>
      </c>
      <c r="F1107" s="205"/>
      <c r="G1107" s="223">
        <f>G1096+G1006+G1007+G1004+G1002+G997+G864+G847+G699+G355+G167+G133</f>
        <v>1948174.8</v>
      </c>
      <c r="H1107" s="228">
        <f t="shared" si="35"/>
        <v>99.93217737703624</v>
      </c>
      <c r="I1107" s="274">
        <f>E1107/E1102</f>
        <v>0.0364502641970445</v>
      </c>
      <c r="J1107" s="275">
        <f>G1107/G1102</f>
        <v>0.036910067055737815</v>
      </c>
    </row>
    <row r="1108" spans="4:10" ht="15" customHeight="1">
      <c r="D1108" s="208" t="s">
        <v>372</v>
      </c>
      <c r="E1108" s="205">
        <v>7973223</v>
      </c>
      <c r="F1108" s="205"/>
      <c r="G1108" s="223">
        <v>7944190.82</v>
      </c>
      <c r="H1108" s="228">
        <f t="shared" si="35"/>
        <v>99.63587899146933</v>
      </c>
      <c r="I1108" s="274">
        <f>E1108/E1102</f>
        <v>0.14907747221562884</v>
      </c>
      <c r="J1108" s="275">
        <f>G1108/G1102</f>
        <v>0.15051042435708376</v>
      </c>
    </row>
    <row r="1109" spans="4:10" ht="22.5">
      <c r="D1109" s="209" t="s">
        <v>373</v>
      </c>
      <c r="E1109" s="205">
        <v>1369058</v>
      </c>
      <c r="F1109" s="205"/>
      <c r="G1109" s="223">
        <v>1248108.43</v>
      </c>
      <c r="H1109" s="228">
        <f t="shared" si="35"/>
        <v>91.16548970167808</v>
      </c>
      <c r="I1109" s="274">
        <f>E1109/E1102</f>
        <v>0.025597641751219598</v>
      </c>
      <c r="J1109" s="275">
        <f>G1109/G1102</f>
        <v>0.023646628549004765</v>
      </c>
    </row>
    <row r="1110" spans="4:10" ht="15" customHeight="1">
      <c r="D1110" s="208" t="s">
        <v>374</v>
      </c>
      <c r="E1110" s="205">
        <f>E406</f>
        <v>58942</v>
      </c>
      <c r="F1110" s="205"/>
      <c r="G1110" s="223">
        <f>G406</f>
        <v>0</v>
      </c>
      <c r="H1110" s="228">
        <f t="shared" si="35"/>
        <v>0</v>
      </c>
      <c r="I1110" s="274">
        <f>E1110/E1102</f>
        <v>0.0011020542592792895</v>
      </c>
      <c r="J1110" s="275">
        <f>G1110/G1102</f>
        <v>0</v>
      </c>
    </row>
    <row r="1111" spans="4:10" ht="15" customHeight="1">
      <c r="D1111" s="208" t="s">
        <v>375</v>
      </c>
      <c r="E1111" s="205">
        <f>E404</f>
        <v>1393838</v>
      </c>
      <c r="F1111" s="205"/>
      <c r="G1111" s="223">
        <f>G404</f>
        <v>1393543.75</v>
      </c>
      <c r="H1111" s="228">
        <f t="shared" si="35"/>
        <v>99.97888922529017</v>
      </c>
      <c r="I1111" s="274">
        <f>E1111/E1102</f>
        <v>0.026060960005519433</v>
      </c>
      <c r="J1111" s="275">
        <f>G1111/G1102</f>
        <v>0.026402042187181732</v>
      </c>
    </row>
    <row r="1112" spans="4:10" ht="15" customHeight="1">
      <c r="D1112" s="214" t="s">
        <v>376</v>
      </c>
      <c r="E1112" s="215">
        <f>E1113+E1115</f>
        <v>9669927</v>
      </c>
      <c r="F1112" s="215"/>
      <c r="G1112" s="225">
        <f>G1113+G1115</f>
        <v>9543166.17</v>
      </c>
      <c r="H1112" s="229">
        <f t="shared" si="35"/>
        <v>98.68912319606963</v>
      </c>
      <c r="I1112" s="274"/>
      <c r="J1112" s="275"/>
    </row>
    <row r="1113" spans="4:10" ht="15" customHeight="1">
      <c r="D1113" s="208" t="s">
        <v>377</v>
      </c>
      <c r="E1113" s="205">
        <v>8765377</v>
      </c>
      <c r="F1113" s="205"/>
      <c r="G1113" s="223">
        <v>8638616.17</v>
      </c>
      <c r="H1113" s="228">
        <f t="shared" si="35"/>
        <v>98.55384622931793</v>
      </c>
      <c r="I1113" s="274">
        <f>E1113/E1102</f>
        <v>0.1638885863567358</v>
      </c>
      <c r="J1113" s="275">
        <f>G1113/G1102</f>
        <v>0.16366698825150647</v>
      </c>
    </row>
    <row r="1114" spans="4:10" ht="22.5">
      <c r="D1114" s="209" t="s">
        <v>378</v>
      </c>
      <c r="E1114" s="205">
        <f>E1032+E1030+E956+E953+E157+E150</f>
        <v>4692529</v>
      </c>
      <c r="F1114" s="205"/>
      <c r="G1114" s="223">
        <f>G1032+G1030+G956+G953+G157+G150</f>
        <v>4692520.88</v>
      </c>
      <c r="H1114" s="228">
        <f t="shared" si="35"/>
        <v>99.99982695898096</v>
      </c>
      <c r="I1114" s="274">
        <f>E1114/E1102</f>
        <v>0.08773746345969911</v>
      </c>
      <c r="J1114" s="275">
        <f>G1114/G1102</f>
        <v>0.08890437364308881</v>
      </c>
    </row>
    <row r="1115" spans="4:10" ht="23.25" thickBot="1">
      <c r="D1115" s="210" t="s">
        <v>379</v>
      </c>
      <c r="E1115" s="211">
        <v>904550</v>
      </c>
      <c r="F1115" s="211"/>
      <c r="G1115" s="226">
        <v>904550</v>
      </c>
      <c r="H1115" s="230">
        <f t="shared" si="35"/>
        <v>100</v>
      </c>
      <c r="I1115" s="274">
        <f>E1115/E1102</f>
        <v>0.016912612063233034</v>
      </c>
      <c r="J1115" s="275">
        <f>G1115/G1102</f>
        <v>0.01713757982870307</v>
      </c>
    </row>
    <row r="1120" spans="3:9" ht="15" customHeight="1">
      <c r="C1120" s="344"/>
      <c r="D1120" s="345"/>
      <c r="E1120" s="345"/>
      <c r="F1120" s="345"/>
      <c r="G1120" s="345"/>
      <c r="H1120" s="345"/>
      <c r="I1120" s="345"/>
    </row>
    <row r="1121" spans="3:9" ht="15" customHeight="1">
      <c r="C1121" s="344"/>
      <c r="D1121" s="346"/>
      <c r="E1121" s="346"/>
      <c r="F1121" s="346"/>
      <c r="G1121" s="346"/>
      <c r="H1121" s="345"/>
      <c r="I1121" s="345"/>
    </row>
    <row r="1122" spans="3:9" ht="15" customHeight="1">
      <c r="C1122" s="344"/>
      <c r="D1122" s="345"/>
      <c r="E1122" s="347"/>
      <c r="F1122" s="345"/>
      <c r="G1122" s="348"/>
      <c r="H1122" s="345"/>
      <c r="I1122" s="345"/>
    </row>
    <row r="1123" spans="3:9" ht="15" customHeight="1">
      <c r="C1123" s="344"/>
      <c r="D1123" s="345"/>
      <c r="E1123" s="345"/>
      <c r="F1123" s="345"/>
      <c r="G1123" s="345"/>
      <c r="H1123" s="345"/>
      <c r="I1123" s="345"/>
    </row>
    <row r="1124" spans="3:9" ht="15" customHeight="1">
      <c r="C1124" s="344"/>
      <c r="D1124" s="345"/>
      <c r="E1124" s="345"/>
      <c r="F1124" s="345"/>
      <c r="G1124" s="345"/>
      <c r="H1124" s="345"/>
      <c r="I1124" s="345"/>
    </row>
    <row r="1125" spans="3:9" ht="15" customHeight="1">
      <c r="C1125" s="344"/>
      <c r="D1125" s="345"/>
      <c r="E1125" s="345"/>
      <c r="F1125" s="345"/>
      <c r="G1125" s="345"/>
      <c r="H1125" s="345"/>
      <c r="I1125" s="345"/>
    </row>
    <row r="1126" spans="3:9" ht="15" customHeight="1">
      <c r="C1126" s="344"/>
      <c r="D1126" s="345"/>
      <c r="E1126" s="345"/>
      <c r="F1126" s="345"/>
      <c r="G1126" s="345"/>
      <c r="H1126" s="345"/>
      <c r="I1126" s="345"/>
    </row>
    <row r="1127" spans="3:9" ht="15" customHeight="1">
      <c r="C1127" s="344"/>
      <c r="D1127" s="345"/>
      <c r="E1127" s="345"/>
      <c r="F1127" s="345"/>
      <c r="G1127" s="345"/>
      <c r="H1127" s="345"/>
      <c r="I1127" s="345"/>
    </row>
    <row r="1128" spans="3:9" ht="15" customHeight="1">
      <c r="C1128" s="344"/>
      <c r="D1128" s="345"/>
      <c r="E1128" s="345"/>
      <c r="F1128" s="345"/>
      <c r="G1128" s="345"/>
      <c r="H1128" s="345"/>
      <c r="I1128" s="345"/>
    </row>
    <row r="1129" spans="3:9" ht="15" customHeight="1">
      <c r="C1129" s="344"/>
      <c r="D1129" s="345"/>
      <c r="E1129" s="345"/>
      <c r="F1129" s="345"/>
      <c r="G1129" s="345"/>
      <c r="H1129" s="345"/>
      <c r="I1129" s="345"/>
    </row>
    <row r="1130" spans="3:9" ht="15" customHeight="1">
      <c r="C1130" s="344"/>
      <c r="D1130" s="345"/>
      <c r="E1130" s="345"/>
      <c r="F1130" s="345"/>
      <c r="G1130" s="345"/>
      <c r="H1130" s="345"/>
      <c r="I1130" s="345"/>
    </row>
    <row r="1131" spans="3:9" ht="15" customHeight="1">
      <c r="C1131" s="344"/>
      <c r="D1131" s="345"/>
      <c r="E1131" s="345"/>
      <c r="F1131" s="345"/>
      <c r="G1131" s="345"/>
      <c r="H1131" s="345"/>
      <c r="I1131" s="345"/>
    </row>
    <row r="1132" spans="3:9" ht="15" customHeight="1">
      <c r="C1132" s="344"/>
      <c r="D1132" s="345"/>
      <c r="E1132" s="345"/>
      <c r="F1132" s="345"/>
      <c r="G1132" s="345"/>
      <c r="H1132" s="345"/>
      <c r="I1132" s="345"/>
    </row>
    <row r="1133" spans="3:9" ht="15" customHeight="1">
      <c r="C1133" s="344"/>
      <c r="D1133" s="345"/>
      <c r="E1133" s="345"/>
      <c r="F1133" s="345"/>
      <c r="G1133" s="345"/>
      <c r="H1133" s="345"/>
      <c r="I1133" s="345"/>
    </row>
    <row r="1134" spans="3:9" ht="15" customHeight="1">
      <c r="C1134" s="344"/>
      <c r="D1134" s="345"/>
      <c r="E1134" s="345"/>
      <c r="F1134" s="345"/>
      <c r="G1134" s="345"/>
      <c r="H1134" s="345"/>
      <c r="I1134" s="345"/>
    </row>
    <row r="1135" spans="3:9" ht="15" customHeight="1">
      <c r="C1135" s="344"/>
      <c r="D1135" s="349"/>
      <c r="E1135" s="350"/>
      <c r="F1135" s="345"/>
      <c r="G1135" s="351"/>
      <c r="H1135" s="345"/>
      <c r="I1135" s="345"/>
    </row>
  </sheetData>
  <sheetProtection/>
  <mergeCells count="338">
    <mergeCell ref="C922:C924"/>
    <mergeCell ref="I922:I924"/>
    <mergeCell ref="I943:I944"/>
    <mergeCell ref="J1063:J1064"/>
    <mergeCell ref="J1053:J1054"/>
    <mergeCell ref="J860:J861"/>
    <mergeCell ref="J170:J171"/>
    <mergeCell ref="J172:J173"/>
    <mergeCell ref="B348:C348"/>
    <mergeCell ref="B352:C352"/>
    <mergeCell ref="B354:C354"/>
    <mergeCell ref="J411:J412"/>
    <mergeCell ref="I400:I401"/>
    <mergeCell ref="I273:I279"/>
    <mergeCell ref="I307:I312"/>
    <mergeCell ref="J309:J310"/>
    <mergeCell ref="D3:I3"/>
    <mergeCell ref="J250:J251"/>
    <mergeCell ref="I1097:I1101"/>
    <mergeCell ref="J12:J13"/>
    <mergeCell ref="I842:I843"/>
    <mergeCell ref="I888:I891"/>
    <mergeCell ref="I853:I854"/>
    <mergeCell ref="I969:I971"/>
    <mergeCell ref="J1016:J1021"/>
    <mergeCell ref="J988:J991"/>
    <mergeCell ref="I908:I909"/>
    <mergeCell ref="I918:I919"/>
    <mergeCell ref="I911:I912"/>
    <mergeCell ref="C990:C991"/>
    <mergeCell ref="I915:I916"/>
    <mergeCell ref="J1030:J1033"/>
    <mergeCell ref="C576:C577"/>
    <mergeCell ref="B733:C733"/>
    <mergeCell ref="C993:C994"/>
    <mergeCell ref="I902:I905"/>
    <mergeCell ref="I899:I900"/>
    <mergeCell ref="I893:I896"/>
    <mergeCell ref="J252:J253"/>
    <mergeCell ref="J278:J279"/>
    <mergeCell ref="J276:J277"/>
    <mergeCell ref="J529:J531"/>
    <mergeCell ref="J487:J488"/>
    <mergeCell ref="J265:J266"/>
    <mergeCell ref="J263:J264"/>
    <mergeCell ref="J287:J288"/>
    <mergeCell ref="J274:J275"/>
    <mergeCell ref="J316:J317"/>
    <mergeCell ref="C415:C416"/>
    <mergeCell ref="J299:J300"/>
    <mergeCell ref="J297:J298"/>
    <mergeCell ref="I396:I397"/>
    <mergeCell ref="C540:C542"/>
    <mergeCell ref="C460:C462"/>
    <mergeCell ref="J311:J312"/>
    <mergeCell ref="C700:C705"/>
    <mergeCell ref="I700:I705"/>
    <mergeCell ref="C407:C408"/>
    <mergeCell ref="C421:C423"/>
    <mergeCell ref="C583:C585"/>
    <mergeCell ref="C587:C589"/>
    <mergeCell ref="I407:I408"/>
    <mergeCell ref="C425:C427"/>
    <mergeCell ref="C468:C470"/>
    <mergeCell ref="C572:C574"/>
    <mergeCell ref="C380:C381"/>
    <mergeCell ref="C689:C690"/>
    <mergeCell ref="I282:I283"/>
    <mergeCell ref="I291:I293"/>
    <mergeCell ref="C400:C401"/>
    <mergeCell ref="C568:C570"/>
    <mergeCell ref="C494:C496"/>
    <mergeCell ref="C502:C504"/>
    <mergeCell ref="C525:C527"/>
    <mergeCell ref="I415:I416"/>
    <mergeCell ref="C273:C279"/>
    <mergeCell ref="C437:C439"/>
    <mergeCell ref="I380:I381"/>
    <mergeCell ref="C392:C393"/>
    <mergeCell ref="I285:I288"/>
    <mergeCell ref="I392:I393"/>
    <mergeCell ref="I388:I389"/>
    <mergeCell ref="I384:I385"/>
    <mergeCell ref="I316:I317"/>
    <mergeCell ref="C316:C317"/>
    <mergeCell ref="C268:C271"/>
    <mergeCell ref="C255:C258"/>
    <mergeCell ref="I249:I253"/>
    <mergeCell ref="I260:I266"/>
    <mergeCell ref="I255:I258"/>
    <mergeCell ref="I268:I271"/>
    <mergeCell ref="I189:I193"/>
    <mergeCell ref="I195:I196"/>
    <mergeCell ref="I198:I200"/>
    <mergeCell ref="I202:I203"/>
    <mergeCell ref="I206:I207"/>
    <mergeCell ref="C198:C200"/>
    <mergeCell ref="C202:C203"/>
    <mergeCell ref="C195:C196"/>
    <mergeCell ref="I303:I305"/>
    <mergeCell ref="I295:I300"/>
    <mergeCell ref="C303:C305"/>
    <mergeCell ref="C206:C207"/>
    <mergeCell ref="C232:C233"/>
    <mergeCell ref="I232:I233"/>
    <mergeCell ref="C245:C247"/>
    <mergeCell ref="C249:C253"/>
    <mergeCell ref="I245:I247"/>
    <mergeCell ref="C260:C266"/>
    <mergeCell ref="C388:C389"/>
    <mergeCell ref="C396:C397"/>
    <mergeCell ref="C483:C485"/>
    <mergeCell ref="C282:C283"/>
    <mergeCell ref="C285:C288"/>
    <mergeCell ref="C291:C293"/>
    <mergeCell ref="C295:C300"/>
    <mergeCell ref="C307:C312"/>
    <mergeCell ref="C445:C447"/>
    <mergeCell ref="C451:C452"/>
    <mergeCell ref="B791:B792"/>
    <mergeCell ref="C745:C746"/>
    <mergeCell ref="C749:C751"/>
    <mergeCell ref="C753:C754"/>
    <mergeCell ref="C757:C758"/>
    <mergeCell ref="C763:C764"/>
    <mergeCell ref="C778:C779"/>
    <mergeCell ref="C760:C761"/>
    <mergeCell ref="C720:C724"/>
    <mergeCell ref="I711:I713"/>
    <mergeCell ref="I760:I761"/>
    <mergeCell ref="I715:I718"/>
    <mergeCell ref="C783:C784"/>
    <mergeCell ref="C786:C787"/>
    <mergeCell ref="I786:I787"/>
    <mergeCell ref="I720:I724"/>
    <mergeCell ref="C803:C804"/>
    <mergeCell ref="C825:C826"/>
    <mergeCell ref="C860:C861"/>
    <mergeCell ref="I835:I836"/>
    <mergeCell ref="I809:I810"/>
    <mergeCell ref="I860:I861"/>
    <mergeCell ref="C835:C836"/>
    <mergeCell ref="C806:C807"/>
    <mergeCell ref="I812:I813"/>
    <mergeCell ref="I830:I831"/>
    <mergeCell ref="I817:I818"/>
    <mergeCell ref="I1084:I1087"/>
    <mergeCell ref="I1081:I1082"/>
    <mergeCell ref="I1072:I1075"/>
    <mergeCell ref="C1069:C1070"/>
    <mergeCell ref="C983:C984"/>
    <mergeCell ref="C976:C978"/>
    <mergeCell ref="I983:I984"/>
    <mergeCell ref="C949:C952"/>
    <mergeCell ref="C969:C971"/>
    <mergeCell ref="C817:C818"/>
    <mergeCell ref="C893:C896"/>
    <mergeCell ref="C902:C905"/>
    <mergeCell ref="C842:C843"/>
    <mergeCell ref="C853:C854"/>
    <mergeCell ref="C830:C831"/>
    <mergeCell ref="C822:C823"/>
    <mergeCell ref="C1097:C1101"/>
    <mergeCell ref="C1081:C1082"/>
    <mergeCell ref="C1040:C1041"/>
    <mergeCell ref="C1060:C1061"/>
    <mergeCell ref="C1051:C1054"/>
    <mergeCell ref="C1048:C1049"/>
    <mergeCell ref="C1063:C1066"/>
    <mergeCell ref="C1072:C1075"/>
    <mergeCell ref="C1084:C1087"/>
    <mergeCell ref="C918:C919"/>
    <mergeCell ref="C599:C601"/>
    <mergeCell ref="C799:C800"/>
    <mergeCell ref="C711:C713"/>
    <mergeCell ref="C715:C717"/>
    <mergeCell ref="C595:C597"/>
    <mergeCell ref="C603:C605"/>
    <mergeCell ref="C658:C659"/>
    <mergeCell ref="C809:C810"/>
    <mergeCell ref="C812:C813"/>
    <mergeCell ref="D4:E4"/>
    <mergeCell ref="D5:D6"/>
    <mergeCell ref="E5:E6"/>
    <mergeCell ref="C57:C59"/>
    <mergeCell ref="A5:C5"/>
    <mergeCell ref="C25:C26"/>
    <mergeCell ref="C28:C29"/>
    <mergeCell ref="C31:C33"/>
    <mergeCell ref="C42:C44"/>
    <mergeCell ref="C46:C48"/>
    <mergeCell ref="G5:G6"/>
    <mergeCell ref="H5:H6"/>
    <mergeCell ref="C122:C124"/>
    <mergeCell ref="C95:C96"/>
    <mergeCell ref="C61:C63"/>
    <mergeCell ref="C76:C77"/>
    <mergeCell ref="C86:C87"/>
    <mergeCell ref="C89:C90"/>
    <mergeCell ref="C72:C74"/>
    <mergeCell ref="C104:C107"/>
    <mergeCell ref="J5:J6"/>
    <mergeCell ref="I25:I26"/>
    <mergeCell ref="I28:I29"/>
    <mergeCell ref="I31:I33"/>
    <mergeCell ref="I42:I44"/>
    <mergeCell ref="I46:I48"/>
    <mergeCell ref="I109:I112"/>
    <mergeCell ref="I104:I107"/>
    <mergeCell ref="I95:I96"/>
    <mergeCell ref="I89:I90"/>
    <mergeCell ref="I5:I6"/>
    <mergeCell ref="I61:I63"/>
    <mergeCell ref="I57:I59"/>
    <mergeCell ref="I86:I87"/>
    <mergeCell ref="I76:I77"/>
    <mergeCell ref="I72:I74"/>
    <mergeCell ref="I140:I149"/>
    <mergeCell ref="I151:I156"/>
    <mergeCell ref="I158:I163"/>
    <mergeCell ref="C189:C193"/>
    <mergeCell ref="I126:I128"/>
    <mergeCell ref="I429:I431"/>
    <mergeCell ref="C126:C128"/>
    <mergeCell ref="C158:C163"/>
    <mergeCell ref="C384:C385"/>
    <mergeCell ref="C429:C431"/>
    <mergeCell ref="I425:I427"/>
    <mergeCell ref="C556:C558"/>
    <mergeCell ref="I433:I435"/>
    <mergeCell ref="I437:I439"/>
    <mergeCell ref="I451:I452"/>
    <mergeCell ref="C536:C538"/>
    <mergeCell ref="C510:C512"/>
    <mergeCell ref="C514:C516"/>
    <mergeCell ref="C529:C531"/>
    <mergeCell ref="C472:C473"/>
    <mergeCell ref="C475:C477"/>
    <mergeCell ref="C544:C546"/>
    <mergeCell ref="C548:C550"/>
    <mergeCell ref="C552:C554"/>
    <mergeCell ref="C520:C522"/>
    <mergeCell ref="C487:C488"/>
    <mergeCell ref="C560:C562"/>
    <mergeCell ref="C564:C566"/>
    <mergeCell ref="C591:C593"/>
    <mergeCell ref="C618:C619"/>
    <mergeCell ref="I618:I619"/>
    <mergeCell ref="C612:C613"/>
    <mergeCell ref="C615:C616"/>
    <mergeCell ref="I615:I616"/>
    <mergeCell ref="C579:C581"/>
    <mergeCell ref="I658:I659"/>
    <mergeCell ref="C655:C656"/>
    <mergeCell ref="I655:I656"/>
    <mergeCell ref="C621:C622"/>
    <mergeCell ref="C641:C642"/>
    <mergeCell ref="I641:I642"/>
    <mergeCell ref="C636:C637"/>
    <mergeCell ref="I636:I637"/>
    <mergeCell ref="C648:C649"/>
    <mergeCell ref="C629:C630"/>
    <mergeCell ref="I803:I804"/>
    <mergeCell ref="I799:I800"/>
    <mergeCell ref="I778:I780"/>
    <mergeCell ref="I793:I794"/>
    <mergeCell ref="I783:I784"/>
    <mergeCell ref="I1069:I1070"/>
    <mergeCell ref="I993:I994"/>
    <mergeCell ref="I957:I958"/>
    <mergeCell ref="I825:I826"/>
    <mergeCell ref="I822:I823"/>
    <mergeCell ref="I629:I630"/>
    <mergeCell ref="C624:C625"/>
    <mergeCell ref="I1063:I1066"/>
    <mergeCell ref="I1060:I1061"/>
    <mergeCell ref="I931:I933"/>
    <mergeCell ref="I937:I938"/>
    <mergeCell ref="I1051:I1054"/>
    <mergeCell ref="I1048:I1049"/>
    <mergeCell ref="I949:I952"/>
    <mergeCell ref="I954:I955"/>
    <mergeCell ref="C954:C955"/>
    <mergeCell ref="C908:C909"/>
    <mergeCell ref="C888:C891"/>
    <mergeCell ref="C899:C900"/>
    <mergeCell ref="C957:C958"/>
    <mergeCell ref="C937:C938"/>
    <mergeCell ref="C931:C933"/>
    <mergeCell ref="C911:C912"/>
    <mergeCell ref="C915:C916"/>
    <mergeCell ref="I648:I649"/>
    <mergeCell ref="I587:I589"/>
    <mergeCell ref="I579:I581"/>
    <mergeCell ref="I568:I570"/>
    <mergeCell ref="I621:I622"/>
    <mergeCell ref="I599:I601"/>
    <mergeCell ref="I591:I593"/>
    <mergeCell ref="I612:I613"/>
    <mergeCell ref="I624:I625"/>
    <mergeCell ref="I572:I574"/>
    <mergeCell ref="I475:I477"/>
    <mergeCell ref="I595:I597"/>
    <mergeCell ref="I583:I585"/>
    <mergeCell ref="I564:I566"/>
    <mergeCell ref="I540:I542"/>
    <mergeCell ref="I560:I562"/>
    <mergeCell ref="I556:I558"/>
    <mergeCell ref="C140:C149"/>
    <mergeCell ref="I483:I485"/>
    <mergeCell ref="I487:I488"/>
    <mergeCell ref="I490:I492"/>
    <mergeCell ref="I421:I423"/>
    <mergeCell ref="C109:C112"/>
    <mergeCell ref="I445:I447"/>
    <mergeCell ref="I122:I124"/>
    <mergeCell ref="C490:C492"/>
    <mergeCell ref="C433:C435"/>
    <mergeCell ref="I544:I546"/>
    <mergeCell ref="I460:I462"/>
    <mergeCell ref="I468:I470"/>
    <mergeCell ref="I502:I504"/>
    <mergeCell ref="C151:C156"/>
    <mergeCell ref="I520:I522"/>
    <mergeCell ref="I525:I527"/>
    <mergeCell ref="I510:I512"/>
    <mergeCell ref="I514:I516"/>
    <mergeCell ref="I472:I473"/>
    <mergeCell ref="I536:I538"/>
    <mergeCell ref="I529:I531"/>
    <mergeCell ref="I494:I496"/>
    <mergeCell ref="J793:J794"/>
    <mergeCell ref="J842:J843"/>
    <mergeCell ref="J151:J156"/>
    <mergeCell ref="J158:J163"/>
    <mergeCell ref="I603:I605"/>
    <mergeCell ref="I552:I554"/>
    <mergeCell ref="I548:I550"/>
  </mergeCells>
  <printOptions/>
  <pageMargins left="0.2362204724409449" right="0.2362204724409449" top="0.7086614173228347" bottom="0.6692913385826772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tomek</cp:lastModifiedBy>
  <cp:lastPrinted>2012-03-28T08:05:09Z</cp:lastPrinted>
  <dcterms:created xsi:type="dcterms:W3CDTF">2008-12-04T10:43:36Z</dcterms:created>
  <dcterms:modified xsi:type="dcterms:W3CDTF">2012-03-28T08:05:18Z</dcterms:modified>
  <cp:category/>
  <cp:version/>
  <cp:contentType/>
  <cp:contentStatus/>
</cp:coreProperties>
</file>