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159" activeTab="0"/>
  </bookViews>
  <sheets>
    <sheet name="2006" sheetId="1" r:id="rId1"/>
  </sheets>
  <definedNames>
    <definedName name="_xlnm.Print_Area" localSheetId="0">'2006'!$A$1:$H$450</definedName>
  </definedNames>
  <calcPr fullCalcOnLoad="1"/>
</workbook>
</file>

<file path=xl/sharedStrings.xml><?xml version="1.0" encoding="utf-8"?>
<sst xmlns="http://schemas.openxmlformats.org/spreadsheetml/2006/main" count="456" uniqueCount="242">
  <si>
    <t>Dział</t>
  </si>
  <si>
    <t>Rozdział</t>
  </si>
  <si>
    <t>Paragraf</t>
  </si>
  <si>
    <t>Treść</t>
  </si>
  <si>
    <t>Zakup usług pozostałych</t>
  </si>
  <si>
    <t>Zadania</t>
  </si>
  <si>
    <t>Transport i łączność</t>
  </si>
  <si>
    <t>Drogi publiczne gminne</t>
  </si>
  <si>
    <t>Zakup usług remontowych</t>
  </si>
  <si>
    <t>02. Pozostałe usługi</t>
  </si>
  <si>
    <t>Wydatki inwestycyjne jednostek budżetowych</t>
  </si>
  <si>
    <t>Działalność usługowa</t>
  </si>
  <si>
    <t>Opracowania geodezyjne i kartograficzne</t>
  </si>
  <si>
    <t>01. Dokumentacja GB</t>
  </si>
  <si>
    <t>02. Dokumentacja KI</t>
  </si>
  <si>
    <t>Administracja publiczna</t>
  </si>
  <si>
    <t>Rady gmin (miast i miast na prawach powiatu)</t>
  </si>
  <si>
    <t>Różne wydatki na rzecz osób fizycznych</t>
  </si>
  <si>
    <t>01. Diety radnych</t>
  </si>
  <si>
    <t>Pozostała działalność</t>
  </si>
  <si>
    <t>Zakup materiałów i wyposażenia</t>
  </si>
  <si>
    <t>Oświata i wychowanie</t>
  </si>
  <si>
    <t>Szkoły podstawowe</t>
  </si>
  <si>
    <t>Dotacja podmiotowa z budżetu dla zakładu budżetowego</t>
  </si>
  <si>
    <t>01. Szkoła Podstawowa nr 1</t>
  </si>
  <si>
    <t>02. Szkoła Podstawowa nr 2</t>
  </si>
  <si>
    <t>03. Szkoła Podstawowa nr 3</t>
  </si>
  <si>
    <t>Gimnazja</t>
  </si>
  <si>
    <t>01. Gimnazjum nr 1</t>
  </si>
  <si>
    <t>02. Gimnazjum nr 2</t>
  </si>
  <si>
    <t>Ochrona zdrowia</t>
  </si>
  <si>
    <t>Przeciwdziałanie alkoholizmowi</t>
  </si>
  <si>
    <t>01. zakupy Świetlica Socjoterapeutyczna</t>
  </si>
  <si>
    <t>01. wynagrodzenie komisji d/s RPA</t>
  </si>
  <si>
    <t>02. usługi biuro pełnomocnika</t>
  </si>
  <si>
    <t>03. terapia uzależnień</t>
  </si>
  <si>
    <t>Świadczenia społeczne</t>
  </si>
  <si>
    <t>01. Zadania własne</t>
  </si>
  <si>
    <t>02. Zadania zlecone</t>
  </si>
  <si>
    <t>Ośrodki pomocy społecznej</t>
  </si>
  <si>
    <t>wynagrodzeń</t>
  </si>
  <si>
    <t>Wynagrodzenia osobowe pracowników</t>
  </si>
  <si>
    <t>Dodatkowe wynagrodzenie roczne</t>
  </si>
  <si>
    <t>Składki na ubezpieczenia społeczne</t>
  </si>
  <si>
    <t>Składki na Fundusz Pracy</t>
  </si>
  <si>
    <t>Zakup środków żywności</t>
  </si>
  <si>
    <t>Podróże służbowe krajowe</t>
  </si>
  <si>
    <t>Różne opłaty i składki</t>
  </si>
  <si>
    <t>Odpisy na zakładowy fundusz świadczeń socjalnych</t>
  </si>
  <si>
    <t>Usługi opiekuńcze i specjalistyczne usługi opiekuńcze</t>
  </si>
  <si>
    <t>Przedszkola</t>
  </si>
  <si>
    <t>01. Przedszkole nr 1</t>
  </si>
  <si>
    <t>02. Przedszkole nr 2</t>
  </si>
  <si>
    <t>03. Przedszkole nr 3</t>
  </si>
  <si>
    <t>Gospodarka komunalna i ochrona środowiska</t>
  </si>
  <si>
    <t>Gospodarka ściekowa i ochrona wód</t>
  </si>
  <si>
    <t>Oczyszczanie miast i wsi</t>
  </si>
  <si>
    <t>01. Ryczałt PUM - teren miasta</t>
  </si>
  <si>
    <t>02. Ryczałt PUM - targowiska</t>
  </si>
  <si>
    <t>03. Utrzymanie dróg wojewódzkich</t>
  </si>
  <si>
    <t>04. Pozostałe usługi</t>
  </si>
  <si>
    <t>Utrzymanie zieleni w miastach i gminach</t>
  </si>
  <si>
    <t>Oświetlenie ulic, placów i dróg</t>
  </si>
  <si>
    <t>01. Konserwacja oświetlenia drogowego</t>
  </si>
  <si>
    <t>02. Konserwacja sygnalizacji świetlnej</t>
  </si>
  <si>
    <t>03. Pozostałe usługi</t>
  </si>
  <si>
    <t>Kultura i ochrona dziedzictwa narodowego</t>
  </si>
  <si>
    <t>Domy i ośrodki kultury, świetlice i kluby</t>
  </si>
  <si>
    <t>Zakup energii</t>
  </si>
  <si>
    <t>Kultura fizyczna i sport</t>
  </si>
  <si>
    <t>Zadania w zakresie kultury fizycznej i sportu</t>
  </si>
  <si>
    <t>Razem</t>
  </si>
  <si>
    <t>Rolnictwo i łowiectwo</t>
  </si>
  <si>
    <t>Izby rolnicze</t>
  </si>
  <si>
    <t>Wpłaty gmin na rzecz izb  rolniczych  w wysokości  2%</t>
  </si>
  <si>
    <t>uzyskanych wpływów z podatku rolnego</t>
  </si>
  <si>
    <t>Plany zagospodarowania przestrzennego</t>
  </si>
  <si>
    <t>Cmentarze</t>
  </si>
  <si>
    <t>Urzędy wojewódzkie</t>
  </si>
  <si>
    <t>Urzędy gmin (miast i miast na prawach powiatu)</t>
  </si>
  <si>
    <t>Podróże służbowe zagraniczne</t>
  </si>
  <si>
    <t>Nagrody i wydatki osobowe niezaliczone do wynagr</t>
  </si>
  <si>
    <t>Obsługa długu publicznego</t>
  </si>
  <si>
    <t>Różne rozliczenia</t>
  </si>
  <si>
    <t>Rezerwy ogólne i celowe</t>
  </si>
  <si>
    <t>Dowożenie uczniów do szkół</t>
  </si>
  <si>
    <t>Licea ogólnokształcące</t>
  </si>
  <si>
    <t>Nagrody i wydatki osobowe niezaliczone do wynagr.</t>
  </si>
  <si>
    <t>Odpisy na ZFŚS</t>
  </si>
  <si>
    <t>Składki na ubezpieczenie społeczne</t>
  </si>
  <si>
    <t>Wynagrodzenie osobowe pracowników</t>
  </si>
  <si>
    <t>Dodatki mieszkaniowe</t>
  </si>
  <si>
    <t>Pozostałe zadania w zakresie kultury</t>
  </si>
  <si>
    <t>Instytucje kultury fizycznej</t>
  </si>
  <si>
    <t xml:space="preserve"> </t>
  </si>
  <si>
    <t>01. Odprowadzanie ścieków</t>
  </si>
  <si>
    <t>01. Utrzymanie zielenii</t>
  </si>
  <si>
    <t>Biblioteki</t>
  </si>
  <si>
    <t>Urzędy naczelnych organów władzy państwowej, kontroli i ochrony prawa oraz sądownictwa</t>
  </si>
  <si>
    <t>Urzędu naczelnych organów władzy państwowej, kontroli i ochrony prawa</t>
  </si>
  <si>
    <t>Obsługa papierów wartościowych, kredytów i pożyczek jednostek samorządu terytorialnego</t>
  </si>
  <si>
    <t>PLAN</t>
  </si>
  <si>
    <t>02. Wynagrodzenie inkasenta</t>
  </si>
  <si>
    <t>03. Pozostałe usługi dotyczące Targowisk</t>
  </si>
  <si>
    <t>01. Ochrona Targowisk</t>
  </si>
  <si>
    <t>Koszty postępowania sądowego</t>
  </si>
  <si>
    <t>02.Diety dla przew. Rad Osiedlowych</t>
  </si>
  <si>
    <t>Zakup leków i materiałów medycznych</t>
  </si>
  <si>
    <t>Pomoc społeczna</t>
  </si>
  <si>
    <t>03. Gubińska Nagroda Kulturalna</t>
  </si>
  <si>
    <t>01. Wynagrodzenie członków Komisji Mieszkaniowej</t>
  </si>
  <si>
    <t>Rozliczenia z tytułu poręczeń i gwarancji udzielonych przez Skarb Państwa lub jednostkę samorządu terytorialnego</t>
  </si>
  <si>
    <t>Edukacyjna opieka wychowawcza</t>
  </si>
  <si>
    <t>Pomoc materialna dla uczniów</t>
  </si>
  <si>
    <t>04. opinie biegłego sądowego</t>
  </si>
  <si>
    <t>Składki na ubezpieczenia zdrowotne</t>
  </si>
  <si>
    <t>Obrona Narodowa</t>
  </si>
  <si>
    <t>Pozostałe wydatki obronne</t>
  </si>
  <si>
    <t>Lokalny transport zbiorowy</t>
  </si>
  <si>
    <t>Wydatki inwestycyjne jednostek budżet.</t>
  </si>
  <si>
    <t>Zakup środków żywnościowych</t>
  </si>
  <si>
    <t>Zakup książek i pomocy naukowych</t>
  </si>
  <si>
    <t>Zakup usług zdrowotnych</t>
  </si>
  <si>
    <t>Dotacja podmiotowa z budżetu dla samorządowej instytucji kultury</t>
  </si>
  <si>
    <t>Wydatki na zakupy inwestycyjne jednostek budżetowych</t>
  </si>
  <si>
    <t>Dotacja celowa z budżetu na finasowanie lub dofinansowanie zadań zleconych do realizacji pozostałym jednostkom niezaliczonym do sektora finansów publicznych</t>
  </si>
  <si>
    <t>Dotacja celowa z budżetu na finasowanie lub dofinansowanie zadań zleconych do realizacji stowarzyszeniom</t>
  </si>
  <si>
    <t>05. Koszty utrzymania pomieszczeń Gdańska 17</t>
  </si>
  <si>
    <t>02. Dom Dziennego Pobytu</t>
  </si>
  <si>
    <t>Dotacja celowa z budżetu na dofinansowanie zadań zleconych do realizacji stowarzyszeniom</t>
  </si>
  <si>
    <t>Odsetki i dyskonto od krajowych skarbowych papierów wartościowych oraz krajowych pożyczek i kredytów</t>
  </si>
  <si>
    <t>Wypłaty z tytułu gwarancji i poręczeń</t>
  </si>
  <si>
    <t>Rezerwy</t>
  </si>
  <si>
    <t>Składki na ubezpieczenia zdrowotne opłacane za osoby pobierającve niektóre świadczenia z pomocy społecznej oraz niektóre świadczenia rodzinne</t>
  </si>
  <si>
    <t>01.Wspieranie działań na rzecz profilaktyki uzależnień alkoholowych poprzez propagowanie ideii trzeźwościowej</t>
  </si>
  <si>
    <t>01.Wypoczynek letni dzieci i młodzieży</t>
  </si>
  <si>
    <t>02. Zapewnienie pomocy osobom bezdomnym, ubogim i potrzebującym poprzez prowadzenie jadłodajni</t>
  </si>
  <si>
    <t>03. Zapewnienie pomocy osobom bezdomnym, ubogim i potrzebującym poprzez prowadzenie noclegowni</t>
  </si>
  <si>
    <t>Dotacja celowa z budżetu na finasowanie lub dofinasowanie zadań zleconych do realizacji stowarzyszeniom</t>
  </si>
  <si>
    <t>01. Upowszechnianie kultury fizycznej w zakresie piłki nożnej</t>
  </si>
  <si>
    <t>02. Upowszechnianie kultury fizycznej w zakresie piłki siatkowej</t>
  </si>
  <si>
    <t>03. Upowszechnianie kultury fizycznej w zakresie piłki ręcznej</t>
  </si>
  <si>
    <t>04. Upowszechnianie kultury fizycznej w zakresie lekkiej atletyki</t>
  </si>
  <si>
    <t>06. Upowszechnianie kultury fizycznej w zakresie pływania</t>
  </si>
  <si>
    <t>07. Upowszechnianie kultury fizycznej w zakresie jeździectwa</t>
  </si>
  <si>
    <t>WYKONANIE</t>
  </si>
  <si>
    <t>%</t>
  </si>
  <si>
    <t>( 6/5 )</t>
  </si>
  <si>
    <t>Odpis na ZFŚS</t>
  </si>
  <si>
    <t>01.ZUS za osoby pobierające świadczenia rodz.</t>
  </si>
  <si>
    <t>02. ZUS pracownicy MOPS</t>
  </si>
  <si>
    <t>Pozostała działalnośc</t>
  </si>
  <si>
    <t>06.Usługi - świetlica</t>
  </si>
  <si>
    <t>Wynagrodzenia bezosobowe</t>
  </si>
  <si>
    <t>Bezpieczeństwo publiczne i ochrona przeciwpożarowa</t>
  </si>
  <si>
    <t>Komendy Wojewódzkie Policji</t>
  </si>
  <si>
    <t>Drogi publiczne powiatowe</t>
  </si>
  <si>
    <t>Wydatki na pomoc finansową udzielaną między j.s.t. na dofinansowanie własnych zadan inwestycyjnych i zakupów inwestycyjnych</t>
  </si>
  <si>
    <t>Wydatki iwestycyjne jednostek budżetowych</t>
  </si>
  <si>
    <t>Inne formy pomocy dla uczniów</t>
  </si>
  <si>
    <t>Wydatki inwestycyjne jedn.budżetowych</t>
  </si>
  <si>
    <t>Wydatki na zakupy inwestycyjne jedn.budżet.</t>
  </si>
  <si>
    <t>Dotacja przedmiotowa z budżetu dla zakładu budżetowego</t>
  </si>
  <si>
    <t>02. zakupy biuro pełnomocnika-profilaktyka</t>
  </si>
  <si>
    <t>Obiekty sportowe</t>
  </si>
  <si>
    <t>01.Przebudowa ulicy Morskiej (O)</t>
  </si>
  <si>
    <t xml:space="preserve">Wydatki inwestycyjne jednostek budżet. </t>
  </si>
  <si>
    <t>01.Modernizacja dachów (O)</t>
  </si>
  <si>
    <t>01. Modernizacja dachów (O)</t>
  </si>
  <si>
    <t>Gospodarka odpadami</t>
  </si>
  <si>
    <t>Wydatki iwestycyjne zakładów budżetowych</t>
  </si>
  <si>
    <t>Ochrona powietrza atmosferycznego i klimatu</t>
  </si>
  <si>
    <t>04. Nieobozowa akcja zimowa</t>
  </si>
  <si>
    <t>Dom pomocy społecznej</t>
  </si>
  <si>
    <t>Zasiłki i pomoc w naturze oraz składki na ubezpieczenia emerytalne i rentowe</t>
  </si>
  <si>
    <t>Stypendia dla uczniów</t>
  </si>
  <si>
    <t>03.Przebudowa ul. Mylnej (O)</t>
  </si>
  <si>
    <t>04.Przebudowa ul. Pułaskiego (O)</t>
  </si>
  <si>
    <t>05.Zagospodarowanie placu Roosevelta 4-8 (O)</t>
  </si>
  <si>
    <t>06.Przebudowa drogi dojazdowej od ul. Żymierskiego (O)</t>
  </si>
  <si>
    <t>07.Projekt ciągu pieszo-jezdnego do granicy</t>
  </si>
  <si>
    <t>08.Projekt dróg miejskich (Orla,Krańcowa i inne)</t>
  </si>
  <si>
    <t>10.Projekt drogi ul. Cmentarna</t>
  </si>
  <si>
    <t>09.Projekt zagospodarowania placu z fontanną ul Obrońców Pokoju</t>
  </si>
  <si>
    <t>Promocja Jednostek Samorządu Terytorialnego</t>
  </si>
  <si>
    <t>Rezerwy na inwestycje i zakupy inwestycyjne</t>
  </si>
  <si>
    <t>Świadczenia rodzinne, zaliczki alimentacyjne  oraz składki na ubezpieczenia emerytalne i rentowe z ubezpieczenia społecznego</t>
  </si>
  <si>
    <t>Pozostałe zadania w zakresie polityki społecznej</t>
  </si>
  <si>
    <t>Rehabilitacja zawodowa i społeczna osób niepełnosprawnych</t>
  </si>
  <si>
    <t>Zakup usług dostępu do sieci internet</t>
  </si>
  <si>
    <t>Wydatki na fundusz załozycielski fundacji</t>
  </si>
  <si>
    <t>08. Upowszechnianie kultury fizycznej w zakresie sportów walki : boks</t>
  </si>
  <si>
    <t>05. Upowszechnianie kultury fizycznej w zakresie sportów walki : karate</t>
  </si>
  <si>
    <t>02.Doikumentacja projektowa</t>
  </si>
  <si>
    <t>01. Dokumentacja projektowa</t>
  </si>
  <si>
    <t xml:space="preserve">03.Modernizacja budynku SP3 </t>
  </si>
  <si>
    <t>01.Ocena stanu technicznego budynku LO</t>
  </si>
  <si>
    <t>Gospodarka mieszkaniowa</t>
  </si>
  <si>
    <t>Gospodarka gruntami i nieruchomościami</t>
  </si>
  <si>
    <t>01.Wynagrodzenia komisji ds. RPA</t>
  </si>
  <si>
    <t>02.Opine biegłego sadowego</t>
  </si>
  <si>
    <t>Dotacje celowe z budżetu na finasowanie lub dofinasowanie kosztów realizacji inwestycji i zakupów inwestycyjnych zakładów budżetowych</t>
  </si>
  <si>
    <t>02. Poręczenie GDK</t>
  </si>
  <si>
    <t>01. Poręczenie Spółdzielnia Mieszkaniowa</t>
  </si>
  <si>
    <t>04.Modernizacja dachu SP1</t>
  </si>
  <si>
    <t>05.Modernizacja dachu SP2</t>
  </si>
  <si>
    <t>06.Modernizacja dachu SP3</t>
  </si>
  <si>
    <t>11.Plac zabaw ul. Rodziewiczówny</t>
  </si>
  <si>
    <t>01.Oświetlenie ul. Krótka</t>
  </si>
  <si>
    <t>12.Promenada</t>
  </si>
  <si>
    <t>Wydatki osobowe niezaliczane do wynagrodzeń</t>
  </si>
  <si>
    <t>Wydatki na pomoc finansową udzielaną między j.s.t. na dofinansowanie własnych zadan bieżących</t>
  </si>
  <si>
    <t>01.Parking ul. Roosevelta</t>
  </si>
  <si>
    <t>02. Droga dojazdowa - Ul. Żymierskiego</t>
  </si>
  <si>
    <t>Koszty postepowania sadowego i prokuratorskiego</t>
  </si>
  <si>
    <t>01.kanalizacja - strefa ekonomiczna</t>
  </si>
  <si>
    <t>02. Deptak ul. Śląska</t>
  </si>
  <si>
    <t>Rózne opłaty i składki</t>
  </si>
  <si>
    <t>03.odwodnienie parkingu ul.Roosevelta</t>
  </si>
  <si>
    <t>Wybory do rad gmin, rad powiatów i sejmików województw, wybory WBP oraz referenda gminne powiatowe i wojewódzkie</t>
  </si>
  <si>
    <t>Rózne wydatki na rzecz osób fizycznych</t>
  </si>
  <si>
    <t>02.Miasto przyjazne dzieciom- budowa centrum zabawowo-rekreacyjnego przy ul.Miodowej- etap I (O)</t>
  </si>
  <si>
    <t>13.Miasto przyjazne dzieciom- budowa centrum zabawowo-rekreacyjnego przy ul.Miodowej- etap II (O)</t>
  </si>
  <si>
    <t>04.Projekt budowlano-wykonawczy sieci i przyłączy wod.kan na targowisku miejskim przy ul Obrońców Pokoju</t>
  </si>
  <si>
    <t>Ochrona zabytków i ochrona nad zabytkami</t>
  </si>
  <si>
    <t>Dotacje celowe z budżetu na finansowanie lub dofinansowanie prac remontowych i konserwatorskich obiektów zabytkowych przekazane jednostkom niezaliczonym do sektora finansów publicznych</t>
  </si>
  <si>
    <t>Różne jednostki obsługi gospodarki mieszkaniowej</t>
  </si>
  <si>
    <t>Zakup usług dostepu do sieci Internet</t>
  </si>
  <si>
    <t>Zakup usług dostępu do Internetu</t>
  </si>
  <si>
    <t>Wpłaty jednostek na fundusz celowy</t>
  </si>
  <si>
    <t>01.Wynagrodzenie dla policjantów za patrole</t>
  </si>
  <si>
    <t>02.nagrody dla policjantów</t>
  </si>
  <si>
    <t>Usuwanie skutków klęsk żywiołowych</t>
  </si>
  <si>
    <t>01095</t>
  </si>
  <si>
    <t>01.Stypendia rok szkolny 2005/2006</t>
  </si>
  <si>
    <t>02.Styp[endz rok szkolny 2006/2007</t>
  </si>
  <si>
    <t>01.Wspieranie działań na rzecz kultywowania tradycji historycznych naszego regionu</t>
  </si>
  <si>
    <t>03.zakup oprogramowania</t>
  </si>
  <si>
    <t>02.zakup kserokopiarki</t>
  </si>
  <si>
    <t>01.zakup sprzętu komputerowego</t>
  </si>
  <si>
    <t>Nagrody i wydatki osobowe nie zaliczane do wynagr.</t>
  </si>
  <si>
    <t xml:space="preserve">Plan i wykonanie wydatków miasta Gubina za 2006 wg klasyfikacji budzetowej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</si>
</sst>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,??0.00"/>
    <numFmt numFmtId="174" formatCode="?????"/>
    <numFmt numFmtId="175" formatCode="????"/>
    <numFmt numFmtId="176" formatCode="???,??0.00"/>
    <numFmt numFmtId="177" formatCode="?,??0.00"/>
    <numFmt numFmtId="178" formatCode="?,???,??0.00"/>
    <numFmt numFmtId="179" formatCode="?"/>
    <numFmt numFmtId="180" formatCode="??0.00"/>
    <numFmt numFmtId="181" formatCode=";\-?,??0.00;"/>
    <numFmt numFmtId="182" formatCode="??,???,??0.00"/>
    <numFmt numFmtId="183" formatCode="000"/>
    <numFmt numFmtId="184" formatCode="00000"/>
  </numFmts>
  <fonts count="12">
    <font>
      <sz val="10"/>
      <name val="Arial"/>
      <family val="0"/>
    </font>
    <font>
      <sz val="11"/>
      <name val="Arial"/>
      <family val="2"/>
    </font>
    <font>
      <b/>
      <sz val="11"/>
      <color indexed="8"/>
      <name val="Arial CE"/>
      <family val="0"/>
    </font>
    <font>
      <sz val="11"/>
      <color indexed="8"/>
      <name val="Arial CE"/>
      <family val="0"/>
    </font>
    <font>
      <b/>
      <sz val="11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16"/>
      <color indexed="8"/>
      <name val="Arial CE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183" fontId="5" fillId="2" borderId="7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vertical="top"/>
    </xf>
    <xf numFmtId="4" fontId="5" fillId="2" borderId="7" xfId="0" applyNumberFormat="1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4" fontId="6" fillId="3" borderId="8" xfId="0" applyNumberFormat="1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2" fontId="6" fillId="3" borderId="7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horizontal="left"/>
    </xf>
    <xf numFmtId="175" fontId="6" fillId="0" borderId="3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80" fontId="6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172" fontId="2" fillId="2" borderId="7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174" fontId="3" fillId="3" borderId="8" xfId="0" applyNumberFormat="1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 vertical="top"/>
    </xf>
    <xf numFmtId="173" fontId="3" fillId="3" borderId="7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75" fontId="3" fillId="0" borderId="13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73" fontId="3" fillId="0" borderId="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1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173" fontId="3" fillId="0" borderId="7" xfId="0" applyNumberFormat="1" applyFont="1" applyBorder="1" applyAlignment="1">
      <alignment horizontal="right" vertical="top"/>
    </xf>
    <xf numFmtId="172" fontId="2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176" fontId="2" fillId="2" borderId="1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/>
    </xf>
    <xf numFmtId="176" fontId="3" fillId="3" borderId="7" xfId="0" applyNumberFormat="1" applyFont="1" applyFill="1" applyBorder="1" applyAlignment="1">
      <alignment horizontal="right" vertical="top"/>
    </xf>
    <xf numFmtId="175" fontId="3" fillId="0" borderId="3" xfId="0" applyNumberFormat="1" applyFont="1" applyBorder="1" applyAlignment="1">
      <alignment horizontal="left" vertical="top"/>
    </xf>
    <xf numFmtId="176" fontId="3" fillId="0" borderId="1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6" fontId="3" fillId="0" borderId="7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75" fontId="3" fillId="0" borderId="21" xfId="0" applyNumberFormat="1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176" fontId="3" fillId="0" borderId="22" xfId="0" applyNumberFormat="1" applyFont="1" applyBorder="1" applyAlignment="1">
      <alignment horizontal="right" vertical="top"/>
    </xf>
    <xf numFmtId="0" fontId="3" fillId="0" borderId="2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1" fillId="0" borderId="23" xfId="0" applyFont="1" applyBorder="1" applyAlignment="1">
      <alignment/>
    </xf>
    <xf numFmtId="0" fontId="3" fillId="3" borderId="22" xfId="0" applyFont="1" applyFill="1" applyBorder="1" applyAlignment="1">
      <alignment horizontal="left" vertical="top"/>
    </xf>
    <xf numFmtId="173" fontId="3" fillId="3" borderId="22" xfId="0" applyNumberFormat="1" applyFont="1" applyFill="1" applyBorder="1" applyAlignment="1">
      <alignment horizontal="right" vertical="top"/>
    </xf>
    <xf numFmtId="173" fontId="2" fillId="2" borderId="1" xfId="0" applyNumberFormat="1" applyFont="1" applyFill="1" applyBorder="1" applyAlignment="1">
      <alignment horizontal="right" vertical="top"/>
    </xf>
    <xf numFmtId="173" fontId="3" fillId="0" borderId="22" xfId="0" applyNumberFormat="1" applyFont="1" applyBorder="1" applyAlignment="1">
      <alignment horizontal="right" vertical="top"/>
    </xf>
    <xf numFmtId="172" fontId="2" fillId="0" borderId="23" xfId="0" applyNumberFormat="1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 vertical="top"/>
    </xf>
    <xf numFmtId="176" fontId="3" fillId="3" borderId="2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vertical="top"/>
    </xf>
    <xf numFmtId="176" fontId="3" fillId="0" borderId="22" xfId="0" applyNumberFormat="1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77" fontId="3" fillId="0" borderId="7" xfId="0" applyNumberFormat="1" applyFont="1" applyBorder="1" applyAlignment="1">
      <alignment horizontal="right" vertical="top"/>
    </xf>
    <xf numFmtId="0" fontId="1" fillId="3" borderId="7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177" fontId="3" fillId="3" borderId="7" xfId="0" applyNumberFormat="1" applyFont="1" applyFill="1" applyBorder="1" applyAlignment="1">
      <alignment horizontal="right" vertical="top"/>
    </xf>
    <xf numFmtId="0" fontId="1" fillId="0" borderId="28" xfId="0" applyFont="1" applyBorder="1" applyAlignment="1">
      <alignment horizontal="left"/>
    </xf>
    <xf numFmtId="175" fontId="3" fillId="0" borderId="29" xfId="0" applyNumberFormat="1" applyFont="1" applyBorder="1" applyAlignment="1">
      <alignment horizontal="left" vertical="top"/>
    </xf>
    <xf numFmtId="0" fontId="4" fillId="5" borderId="19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 vertical="top" wrapText="1"/>
    </xf>
    <xf numFmtId="173" fontId="2" fillId="5" borderId="22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 vertical="top"/>
    </xf>
    <xf numFmtId="0" fontId="4" fillId="5" borderId="0" xfId="0" applyFont="1" applyFill="1" applyAlignment="1">
      <alignment/>
    </xf>
    <xf numFmtId="0" fontId="1" fillId="0" borderId="30" xfId="0" applyFont="1" applyBorder="1" applyAlignment="1">
      <alignment horizontal="left" vertical="top"/>
    </xf>
    <xf numFmtId="178" fontId="2" fillId="2" borderId="1" xfId="0" applyNumberFormat="1" applyFont="1" applyFill="1" applyBorder="1" applyAlignment="1">
      <alignment horizontal="right" vertical="top"/>
    </xf>
    <xf numFmtId="0" fontId="1" fillId="4" borderId="23" xfId="0" applyFont="1" applyFill="1" applyBorder="1" applyAlignment="1">
      <alignment/>
    </xf>
    <xf numFmtId="178" fontId="3" fillId="3" borderId="7" xfId="0" applyNumberFormat="1" applyFont="1" applyFill="1" applyBorder="1" applyAlignment="1">
      <alignment horizontal="right" vertical="top"/>
    </xf>
    <xf numFmtId="178" fontId="3" fillId="0" borderId="1" xfId="0" applyNumberFormat="1" applyFont="1" applyBorder="1" applyAlignment="1">
      <alignment horizontal="right" vertical="top"/>
    </xf>
    <xf numFmtId="178" fontId="3" fillId="0" borderId="7" xfId="0" applyNumberFormat="1" applyFont="1" applyBorder="1" applyAlignment="1">
      <alignment horizontal="right" vertical="top"/>
    </xf>
    <xf numFmtId="0" fontId="1" fillId="3" borderId="31" xfId="0" applyFont="1" applyFill="1" applyBorder="1" applyAlignment="1">
      <alignment horizontal="left"/>
    </xf>
    <xf numFmtId="176" fontId="3" fillId="3" borderId="22" xfId="0" applyNumberFormat="1" applyFont="1" applyFill="1" applyBorder="1" applyAlignment="1">
      <alignment horizontal="right" vertical="top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31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177" fontId="3" fillId="0" borderId="22" xfId="0" applyNumberFormat="1" applyFont="1" applyBorder="1" applyAlignment="1">
      <alignment horizontal="right" vertical="top"/>
    </xf>
    <xf numFmtId="0" fontId="1" fillId="0" borderId="3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5" fontId="3" fillId="0" borderId="9" xfId="0" applyNumberFormat="1" applyFont="1" applyBorder="1" applyAlignment="1">
      <alignment horizontal="left" vertical="top"/>
    </xf>
    <xf numFmtId="178" fontId="2" fillId="2" borderId="7" xfId="0" applyNumberFormat="1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left"/>
    </xf>
    <xf numFmtId="180" fontId="3" fillId="0" borderId="7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/>
    </xf>
    <xf numFmtId="175" fontId="3" fillId="0" borderId="25" xfId="0" applyNumberFormat="1" applyFont="1" applyBorder="1" applyAlignment="1">
      <alignment horizontal="left" vertical="top"/>
    </xf>
    <xf numFmtId="0" fontId="1" fillId="0" borderId="25" xfId="0" applyFont="1" applyFill="1" applyBorder="1" applyAlignment="1">
      <alignment horizontal="left"/>
    </xf>
    <xf numFmtId="172" fontId="3" fillId="0" borderId="23" xfId="0" applyNumberFormat="1" applyFont="1" applyFill="1" applyBorder="1" applyAlignment="1">
      <alignment horizontal="left" vertical="top"/>
    </xf>
    <xf numFmtId="176" fontId="3" fillId="0" borderId="22" xfId="0" applyNumberFormat="1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left" vertical="top"/>
    </xf>
    <xf numFmtId="0" fontId="1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1" fillId="4" borderId="14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 vertical="top"/>
    </xf>
    <xf numFmtId="173" fontId="3" fillId="4" borderId="22" xfId="0" applyNumberFormat="1" applyFont="1" applyFill="1" applyBorder="1" applyAlignment="1">
      <alignment horizontal="right" vertical="top"/>
    </xf>
    <xf numFmtId="0" fontId="1" fillId="3" borderId="20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 vertical="top"/>
    </xf>
    <xf numFmtId="0" fontId="1" fillId="0" borderId="34" xfId="0" applyFont="1" applyBorder="1" applyAlignment="1">
      <alignment horizontal="left"/>
    </xf>
    <xf numFmtId="0" fontId="1" fillId="3" borderId="35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left"/>
    </xf>
    <xf numFmtId="0" fontId="4" fillId="5" borderId="37" xfId="0" applyFont="1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0" fontId="4" fillId="5" borderId="36" xfId="0" applyFont="1" applyFill="1" applyBorder="1" applyAlignment="1">
      <alignment horizontal="left"/>
    </xf>
    <xf numFmtId="172" fontId="2" fillId="2" borderId="37" xfId="0" applyNumberFormat="1" applyFont="1" applyFill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173" fontId="3" fillId="0" borderId="38" xfId="0" applyNumberFormat="1" applyFont="1" applyBorder="1" applyAlignment="1">
      <alignment horizontal="right" vertical="top"/>
    </xf>
    <xf numFmtId="0" fontId="6" fillId="0" borderId="37" xfId="0" applyFont="1" applyBorder="1" applyAlignment="1">
      <alignment horizontal="left" vertical="top"/>
    </xf>
    <xf numFmtId="0" fontId="1" fillId="0" borderId="37" xfId="0" applyFont="1" applyBorder="1" applyAlignment="1">
      <alignment/>
    </xf>
    <xf numFmtId="0" fontId="4" fillId="5" borderId="24" xfId="0" applyFont="1" applyFill="1" applyBorder="1" applyAlignment="1">
      <alignment horizontal="left"/>
    </xf>
    <xf numFmtId="0" fontId="4" fillId="5" borderId="39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175" fontId="3" fillId="0" borderId="36" xfId="0" applyNumberFormat="1" applyFont="1" applyBorder="1" applyAlignment="1">
      <alignment horizontal="left" vertical="top"/>
    </xf>
    <xf numFmtId="0" fontId="1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2" fontId="4" fillId="0" borderId="0" xfId="0" applyNumberFormat="1" applyFont="1" applyAlignment="1">
      <alignment/>
    </xf>
    <xf numFmtId="0" fontId="7" fillId="0" borderId="4" xfId="0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left" vertical="top"/>
    </xf>
    <xf numFmtId="175" fontId="3" fillId="0" borderId="0" xfId="0" applyNumberFormat="1" applyFont="1" applyBorder="1" applyAlignment="1">
      <alignment horizontal="left" vertical="top"/>
    </xf>
    <xf numFmtId="2" fontId="3" fillId="0" borderId="7" xfId="0" applyNumberFormat="1" applyFont="1" applyFill="1" applyBorder="1" applyAlignment="1">
      <alignment horizontal="right" vertical="top"/>
    </xf>
    <xf numFmtId="0" fontId="8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left" vertical="top"/>
    </xf>
    <xf numFmtId="0" fontId="4" fillId="5" borderId="37" xfId="0" applyFont="1" applyFill="1" applyBorder="1" applyAlignment="1">
      <alignment horizontal="left" vertical="top"/>
    </xf>
    <xf numFmtId="0" fontId="1" fillId="3" borderId="40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37" xfId="0" applyFont="1" applyFill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 wrapText="1"/>
    </xf>
    <xf numFmtId="176" fontId="3" fillId="0" borderId="41" xfId="0" applyNumberFormat="1" applyFont="1" applyBorder="1" applyAlignment="1">
      <alignment horizontal="right" vertical="top"/>
    </xf>
    <xf numFmtId="0" fontId="1" fillId="0" borderId="42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175" fontId="3" fillId="0" borderId="30" xfId="0" applyNumberFormat="1" applyFont="1" applyBorder="1" applyAlignment="1">
      <alignment horizontal="left" vertical="top"/>
    </xf>
    <xf numFmtId="175" fontId="3" fillId="0" borderId="17" xfId="0" applyNumberFormat="1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182" fontId="2" fillId="0" borderId="0" xfId="0" applyNumberFormat="1" applyFont="1" applyBorder="1" applyAlignment="1">
      <alignment horizontal="right" vertical="top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176" fontId="3" fillId="0" borderId="46" xfId="0" applyNumberFormat="1" applyFont="1" applyBorder="1" applyAlignment="1">
      <alignment horizontal="right" vertical="top"/>
    </xf>
    <xf numFmtId="0" fontId="3" fillId="0" borderId="4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178" fontId="3" fillId="0" borderId="22" xfId="0" applyNumberFormat="1" applyFont="1" applyBorder="1" applyAlignment="1">
      <alignment horizontal="right" vertical="top"/>
    </xf>
    <xf numFmtId="0" fontId="1" fillId="0" borderId="29" xfId="0" applyFont="1" applyBorder="1" applyAlignment="1">
      <alignment horizontal="left" vertical="top"/>
    </xf>
    <xf numFmtId="4" fontId="1" fillId="0" borderId="0" xfId="0" applyNumberFormat="1" applyFont="1" applyAlignment="1">
      <alignment/>
    </xf>
    <xf numFmtId="0" fontId="1" fillId="0" borderId="47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1" fillId="4" borderId="48" xfId="0" applyFont="1" applyFill="1" applyBorder="1" applyAlignment="1">
      <alignment horizontal="left"/>
    </xf>
    <xf numFmtId="0" fontId="1" fillId="4" borderId="4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0" borderId="50" xfId="0" applyFont="1" applyBorder="1" applyAlignment="1">
      <alignment horizontal="left"/>
    </xf>
    <xf numFmtId="175" fontId="3" fillId="0" borderId="51" xfId="0" applyNumberFormat="1" applyFont="1" applyBorder="1" applyAlignment="1">
      <alignment horizontal="left" vertical="top"/>
    </xf>
    <xf numFmtId="0" fontId="1" fillId="0" borderId="3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2" xfId="0" applyBorder="1" applyAlignment="1">
      <alignment vertical="center" wrapText="1"/>
    </xf>
    <xf numFmtId="175" fontId="3" fillId="0" borderId="47" xfId="0" applyNumberFormat="1" applyFont="1" applyBorder="1" applyAlignment="1">
      <alignment horizontal="left" vertical="top"/>
    </xf>
    <xf numFmtId="0" fontId="9" fillId="0" borderId="27" xfId="0" applyFont="1" applyBorder="1" applyAlignment="1">
      <alignment horizontal="center" vertical="center"/>
    </xf>
    <xf numFmtId="0" fontId="1" fillId="0" borderId="52" xfId="0" applyFont="1" applyBorder="1" applyAlignment="1">
      <alignment horizontal="left"/>
    </xf>
    <xf numFmtId="49" fontId="3" fillId="3" borderId="8" xfId="0" applyNumberFormat="1" applyFont="1" applyFill="1" applyBorder="1" applyAlignment="1">
      <alignment horizontal="left" vertical="top"/>
    </xf>
    <xf numFmtId="0" fontId="4" fillId="5" borderId="40" xfId="0" applyFont="1" applyFill="1" applyBorder="1" applyAlignment="1">
      <alignment horizontal="left"/>
    </xf>
    <xf numFmtId="0" fontId="4" fillId="5" borderId="53" xfId="0" applyFont="1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7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3" borderId="55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9</xdr:row>
      <xdr:rowOff>0</xdr:rowOff>
    </xdr:from>
    <xdr:to>
      <xdr:col>4</xdr:col>
      <xdr:colOff>476250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743075" y="24193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0</xdr:rowOff>
    </xdr:from>
    <xdr:to>
      <xdr:col>4</xdr:col>
      <xdr:colOff>476250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743075" y="595312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24</xdr:row>
      <xdr:rowOff>0</xdr:rowOff>
    </xdr:from>
    <xdr:to>
      <xdr:col>4</xdr:col>
      <xdr:colOff>476250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743075" y="614362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54</xdr:row>
      <xdr:rowOff>0</xdr:rowOff>
    </xdr:from>
    <xdr:to>
      <xdr:col>4</xdr:col>
      <xdr:colOff>476250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743075" y="1399222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70</xdr:row>
      <xdr:rowOff>0</xdr:rowOff>
    </xdr:from>
    <xdr:to>
      <xdr:col>4</xdr:col>
      <xdr:colOff>476250</xdr:colOff>
      <xdr:row>70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743075" y="1704022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109</xdr:row>
      <xdr:rowOff>0</xdr:rowOff>
    </xdr:from>
    <xdr:to>
      <xdr:col>4</xdr:col>
      <xdr:colOff>476250</xdr:colOff>
      <xdr:row>109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743075" y="2556510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112</xdr:row>
      <xdr:rowOff>0</xdr:rowOff>
    </xdr:from>
    <xdr:to>
      <xdr:col>4</xdr:col>
      <xdr:colOff>476250</xdr:colOff>
      <xdr:row>112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743075" y="2613660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155</xdr:row>
      <xdr:rowOff>0</xdr:rowOff>
    </xdr:from>
    <xdr:to>
      <xdr:col>4</xdr:col>
      <xdr:colOff>476250</xdr:colOff>
      <xdr:row>155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743075" y="3761422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179</xdr:row>
      <xdr:rowOff>0</xdr:rowOff>
    </xdr:from>
    <xdr:to>
      <xdr:col>4</xdr:col>
      <xdr:colOff>476250</xdr:colOff>
      <xdr:row>179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743075" y="4245292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213</xdr:row>
      <xdr:rowOff>0</xdr:rowOff>
    </xdr:from>
    <xdr:to>
      <xdr:col>4</xdr:col>
      <xdr:colOff>476250</xdr:colOff>
      <xdr:row>213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1743075" y="511873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217</xdr:row>
      <xdr:rowOff>0</xdr:rowOff>
    </xdr:from>
    <xdr:to>
      <xdr:col>4</xdr:col>
      <xdr:colOff>476250</xdr:colOff>
      <xdr:row>217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743075" y="519493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251</xdr:row>
      <xdr:rowOff>0</xdr:rowOff>
    </xdr:from>
    <xdr:to>
      <xdr:col>4</xdr:col>
      <xdr:colOff>476250</xdr:colOff>
      <xdr:row>251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1743075" y="595026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264</xdr:row>
      <xdr:rowOff>0</xdr:rowOff>
    </xdr:from>
    <xdr:to>
      <xdr:col>4</xdr:col>
      <xdr:colOff>476250</xdr:colOff>
      <xdr:row>264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743075" y="619791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268</xdr:row>
      <xdr:rowOff>0</xdr:rowOff>
    </xdr:from>
    <xdr:to>
      <xdr:col>4</xdr:col>
      <xdr:colOff>476250</xdr:colOff>
      <xdr:row>268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1743075" y="627411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272</xdr:row>
      <xdr:rowOff>0</xdr:rowOff>
    </xdr:from>
    <xdr:to>
      <xdr:col>4</xdr:col>
      <xdr:colOff>476250</xdr:colOff>
      <xdr:row>272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1743075" y="635031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276</xdr:row>
      <xdr:rowOff>0</xdr:rowOff>
    </xdr:from>
    <xdr:to>
      <xdr:col>4</xdr:col>
      <xdr:colOff>476250</xdr:colOff>
      <xdr:row>276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1743075" y="642651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283</xdr:row>
      <xdr:rowOff>0</xdr:rowOff>
    </xdr:from>
    <xdr:to>
      <xdr:col>4</xdr:col>
      <xdr:colOff>476250</xdr:colOff>
      <xdr:row>283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1743075" y="655986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287</xdr:row>
      <xdr:rowOff>0</xdr:rowOff>
    </xdr:from>
    <xdr:to>
      <xdr:col>4</xdr:col>
      <xdr:colOff>476250</xdr:colOff>
      <xdr:row>287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1743075" y="663606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289</xdr:row>
      <xdr:rowOff>0</xdr:rowOff>
    </xdr:from>
    <xdr:to>
      <xdr:col>4</xdr:col>
      <xdr:colOff>476250</xdr:colOff>
      <xdr:row>289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1743075" y="667416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290</xdr:row>
      <xdr:rowOff>0</xdr:rowOff>
    </xdr:from>
    <xdr:to>
      <xdr:col>4</xdr:col>
      <xdr:colOff>476250</xdr:colOff>
      <xdr:row>290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1743075" y="669321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294</xdr:row>
      <xdr:rowOff>0</xdr:rowOff>
    </xdr:from>
    <xdr:to>
      <xdr:col>4</xdr:col>
      <xdr:colOff>476250</xdr:colOff>
      <xdr:row>294</xdr:row>
      <xdr:rowOff>0</xdr:rowOff>
    </xdr:to>
    <xdr:sp>
      <xdr:nvSpPr>
        <xdr:cNvPr id="21" name="Line 23"/>
        <xdr:cNvSpPr>
          <a:spLocks/>
        </xdr:cNvSpPr>
      </xdr:nvSpPr>
      <xdr:spPr>
        <a:xfrm flipH="1" flipV="1">
          <a:off x="1743075" y="676941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296</xdr:row>
      <xdr:rowOff>0</xdr:rowOff>
    </xdr:from>
    <xdr:to>
      <xdr:col>4</xdr:col>
      <xdr:colOff>476250</xdr:colOff>
      <xdr:row>296</xdr:row>
      <xdr:rowOff>0</xdr:rowOff>
    </xdr:to>
    <xdr:sp>
      <xdr:nvSpPr>
        <xdr:cNvPr id="22" name="Line 24"/>
        <xdr:cNvSpPr>
          <a:spLocks/>
        </xdr:cNvSpPr>
      </xdr:nvSpPr>
      <xdr:spPr>
        <a:xfrm flipH="1" flipV="1">
          <a:off x="1743075" y="680751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297</xdr:row>
      <xdr:rowOff>0</xdr:rowOff>
    </xdr:from>
    <xdr:to>
      <xdr:col>4</xdr:col>
      <xdr:colOff>476250</xdr:colOff>
      <xdr:row>297</xdr:row>
      <xdr:rowOff>0</xdr:rowOff>
    </xdr:to>
    <xdr:sp>
      <xdr:nvSpPr>
        <xdr:cNvPr id="23" name="Line 25"/>
        <xdr:cNvSpPr>
          <a:spLocks/>
        </xdr:cNvSpPr>
      </xdr:nvSpPr>
      <xdr:spPr>
        <a:xfrm flipH="1" flipV="1">
          <a:off x="1743075" y="682656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303</xdr:row>
      <xdr:rowOff>0</xdr:rowOff>
    </xdr:from>
    <xdr:to>
      <xdr:col>4</xdr:col>
      <xdr:colOff>476250</xdr:colOff>
      <xdr:row>303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1743075" y="694086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306</xdr:row>
      <xdr:rowOff>0</xdr:rowOff>
    </xdr:from>
    <xdr:to>
      <xdr:col>4</xdr:col>
      <xdr:colOff>476250</xdr:colOff>
      <xdr:row>306</xdr:row>
      <xdr:rowOff>0</xdr:rowOff>
    </xdr:to>
    <xdr:sp>
      <xdr:nvSpPr>
        <xdr:cNvPr id="25" name="Line 27"/>
        <xdr:cNvSpPr>
          <a:spLocks/>
        </xdr:cNvSpPr>
      </xdr:nvSpPr>
      <xdr:spPr>
        <a:xfrm flipH="1" flipV="1">
          <a:off x="1743075" y="699801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306</xdr:row>
      <xdr:rowOff>0</xdr:rowOff>
    </xdr:from>
    <xdr:to>
      <xdr:col>4</xdr:col>
      <xdr:colOff>476250</xdr:colOff>
      <xdr:row>306</xdr:row>
      <xdr:rowOff>0</xdr:rowOff>
    </xdr:to>
    <xdr:sp>
      <xdr:nvSpPr>
        <xdr:cNvPr id="26" name="Line 28"/>
        <xdr:cNvSpPr>
          <a:spLocks/>
        </xdr:cNvSpPr>
      </xdr:nvSpPr>
      <xdr:spPr>
        <a:xfrm flipH="1" flipV="1">
          <a:off x="1743075" y="699801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306</xdr:row>
      <xdr:rowOff>0</xdr:rowOff>
    </xdr:from>
    <xdr:to>
      <xdr:col>4</xdr:col>
      <xdr:colOff>476250</xdr:colOff>
      <xdr:row>306</xdr:row>
      <xdr:rowOff>0</xdr:rowOff>
    </xdr:to>
    <xdr:sp>
      <xdr:nvSpPr>
        <xdr:cNvPr id="27" name="Line 29"/>
        <xdr:cNvSpPr>
          <a:spLocks/>
        </xdr:cNvSpPr>
      </xdr:nvSpPr>
      <xdr:spPr>
        <a:xfrm flipH="1" flipV="1">
          <a:off x="1743075" y="699801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348</xdr:row>
      <xdr:rowOff>0</xdr:rowOff>
    </xdr:from>
    <xdr:to>
      <xdr:col>4</xdr:col>
      <xdr:colOff>476250</xdr:colOff>
      <xdr:row>348</xdr:row>
      <xdr:rowOff>0</xdr:rowOff>
    </xdr:to>
    <xdr:sp>
      <xdr:nvSpPr>
        <xdr:cNvPr id="28" name="Line 30"/>
        <xdr:cNvSpPr>
          <a:spLocks/>
        </xdr:cNvSpPr>
      </xdr:nvSpPr>
      <xdr:spPr>
        <a:xfrm flipH="1" flipV="1">
          <a:off x="1743075" y="7841932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360</xdr:row>
      <xdr:rowOff>0</xdr:rowOff>
    </xdr:from>
    <xdr:to>
      <xdr:col>4</xdr:col>
      <xdr:colOff>476250</xdr:colOff>
      <xdr:row>360</xdr:row>
      <xdr:rowOff>0</xdr:rowOff>
    </xdr:to>
    <xdr:sp>
      <xdr:nvSpPr>
        <xdr:cNvPr id="29" name="Line 31"/>
        <xdr:cNvSpPr>
          <a:spLocks/>
        </xdr:cNvSpPr>
      </xdr:nvSpPr>
      <xdr:spPr>
        <a:xfrm flipH="1" flipV="1">
          <a:off x="1743075" y="8107680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374</xdr:row>
      <xdr:rowOff>0</xdr:rowOff>
    </xdr:from>
    <xdr:to>
      <xdr:col>4</xdr:col>
      <xdr:colOff>476250</xdr:colOff>
      <xdr:row>374</xdr:row>
      <xdr:rowOff>0</xdr:rowOff>
    </xdr:to>
    <xdr:sp>
      <xdr:nvSpPr>
        <xdr:cNvPr id="30" name="Line 32"/>
        <xdr:cNvSpPr>
          <a:spLocks/>
        </xdr:cNvSpPr>
      </xdr:nvSpPr>
      <xdr:spPr>
        <a:xfrm flipH="1" flipV="1">
          <a:off x="1743075" y="8374380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385</xdr:row>
      <xdr:rowOff>0</xdr:rowOff>
    </xdr:from>
    <xdr:to>
      <xdr:col>4</xdr:col>
      <xdr:colOff>476250</xdr:colOff>
      <xdr:row>385</xdr:row>
      <xdr:rowOff>0</xdr:rowOff>
    </xdr:to>
    <xdr:sp>
      <xdr:nvSpPr>
        <xdr:cNvPr id="31" name="Line 33"/>
        <xdr:cNvSpPr>
          <a:spLocks/>
        </xdr:cNvSpPr>
      </xdr:nvSpPr>
      <xdr:spPr>
        <a:xfrm flipH="1" flipV="1">
          <a:off x="1743075" y="8583930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394</xdr:row>
      <xdr:rowOff>0</xdr:rowOff>
    </xdr:from>
    <xdr:to>
      <xdr:col>4</xdr:col>
      <xdr:colOff>476250</xdr:colOff>
      <xdr:row>394</xdr:row>
      <xdr:rowOff>0</xdr:rowOff>
    </xdr:to>
    <xdr:sp>
      <xdr:nvSpPr>
        <xdr:cNvPr id="32" name="Line 34"/>
        <xdr:cNvSpPr>
          <a:spLocks/>
        </xdr:cNvSpPr>
      </xdr:nvSpPr>
      <xdr:spPr>
        <a:xfrm flipH="1" flipV="1">
          <a:off x="1743075" y="8755380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413</xdr:row>
      <xdr:rowOff>0</xdr:rowOff>
    </xdr:from>
    <xdr:to>
      <xdr:col>4</xdr:col>
      <xdr:colOff>476250</xdr:colOff>
      <xdr:row>413</xdr:row>
      <xdr:rowOff>0</xdr:rowOff>
    </xdr:to>
    <xdr:sp>
      <xdr:nvSpPr>
        <xdr:cNvPr id="33" name="Line 35"/>
        <xdr:cNvSpPr>
          <a:spLocks/>
        </xdr:cNvSpPr>
      </xdr:nvSpPr>
      <xdr:spPr>
        <a:xfrm flipH="1" flipV="1">
          <a:off x="1743075" y="918495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413</xdr:row>
      <xdr:rowOff>0</xdr:rowOff>
    </xdr:from>
    <xdr:to>
      <xdr:col>4</xdr:col>
      <xdr:colOff>476250</xdr:colOff>
      <xdr:row>413</xdr:row>
      <xdr:rowOff>0</xdr:rowOff>
    </xdr:to>
    <xdr:sp>
      <xdr:nvSpPr>
        <xdr:cNvPr id="34" name="Line 36"/>
        <xdr:cNvSpPr>
          <a:spLocks/>
        </xdr:cNvSpPr>
      </xdr:nvSpPr>
      <xdr:spPr>
        <a:xfrm flipH="1" flipV="1">
          <a:off x="1743075" y="918495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413</xdr:row>
      <xdr:rowOff>0</xdr:rowOff>
    </xdr:from>
    <xdr:to>
      <xdr:col>4</xdr:col>
      <xdr:colOff>476250</xdr:colOff>
      <xdr:row>413</xdr:row>
      <xdr:rowOff>0</xdr:rowOff>
    </xdr:to>
    <xdr:sp>
      <xdr:nvSpPr>
        <xdr:cNvPr id="35" name="Line 37"/>
        <xdr:cNvSpPr>
          <a:spLocks/>
        </xdr:cNvSpPr>
      </xdr:nvSpPr>
      <xdr:spPr>
        <a:xfrm flipH="1" flipV="1">
          <a:off x="1743075" y="918495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413</xdr:row>
      <xdr:rowOff>0</xdr:rowOff>
    </xdr:from>
    <xdr:to>
      <xdr:col>4</xdr:col>
      <xdr:colOff>476250</xdr:colOff>
      <xdr:row>413</xdr:row>
      <xdr:rowOff>0</xdr:rowOff>
    </xdr:to>
    <xdr:sp>
      <xdr:nvSpPr>
        <xdr:cNvPr id="36" name="Line 38"/>
        <xdr:cNvSpPr>
          <a:spLocks/>
        </xdr:cNvSpPr>
      </xdr:nvSpPr>
      <xdr:spPr>
        <a:xfrm flipH="1" flipV="1">
          <a:off x="1743075" y="918495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413</xdr:row>
      <xdr:rowOff>0</xdr:rowOff>
    </xdr:from>
    <xdr:to>
      <xdr:col>4</xdr:col>
      <xdr:colOff>476250</xdr:colOff>
      <xdr:row>413</xdr:row>
      <xdr:rowOff>0</xdr:rowOff>
    </xdr:to>
    <xdr:sp>
      <xdr:nvSpPr>
        <xdr:cNvPr id="37" name="Line 39"/>
        <xdr:cNvSpPr>
          <a:spLocks/>
        </xdr:cNvSpPr>
      </xdr:nvSpPr>
      <xdr:spPr>
        <a:xfrm flipH="1" flipV="1">
          <a:off x="1743075" y="918495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413</xdr:row>
      <xdr:rowOff>0</xdr:rowOff>
    </xdr:from>
    <xdr:to>
      <xdr:col>4</xdr:col>
      <xdr:colOff>476250</xdr:colOff>
      <xdr:row>413</xdr:row>
      <xdr:rowOff>0</xdr:rowOff>
    </xdr:to>
    <xdr:sp>
      <xdr:nvSpPr>
        <xdr:cNvPr id="38" name="Line 40"/>
        <xdr:cNvSpPr>
          <a:spLocks/>
        </xdr:cNvSpPr>
      </xdr:nvSpPr>
      <xdr:spPr>
        <a:xfrm flipH="1" flipV="1">
          <a:off x="1743075" y="918495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413</xdr:row>
      <xdr:rowOff>0</xdr:rowOff>
    </xdr:from>
    <xdr:to>
      <xdr:col>4</xdr:col>
      <xdr:colOff>476250</xdr:colOff>
      <xdr:row>413</xdr:row>
      <xdr:rowOff>0</xdr:rowOff>
    </xdr:to>
    <xdr:sp>
      <xdr:nvSpPr>
        <xdr:cNvPr id="39" name="Line 41"/>
        <xdr:cNvSpPr>
          <a:spLocks/>
        </xdr:cNvSpPr>
      </xdr:nvSpPr>
      <xdr:spPr>
        <a:xfrm flipH="1" flipV="1">
          <a:off x="1743075" y="918495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413</xdr:row>
      <xdr:rowOff>0</xdr:rowOff>
    </xdr:from>
    <xdr:to>
      <xdr:col>4</xdr:col>
      <xdr:colOff>476250</xdr:colOff>
      <xdr:row>413</xdr:row>
      <xdr:rowOff>0</xdr:rowOff>
    </xdr:to>
    <xdr:sp>
      <xdr:nvSpPr>
        <xdr:cNvPr id="40" name="Line 42"/>
        <xdr:cNvSpPr>
          <a:spLocks/>
        </xdr:cNvSpPr>
      </xdr:nvSpPr>
      <xdr:spPr>
        <a:xfrm flipH="1" flipV="1">
          <a:off x="1743075" y="918495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413</xdr:row>
      <xdr:rowOff>0</xdr:rowOff>
    </xdr:from>
    <xdr:to>
      <xdr:col>4</xdr:col>
      <xdr:colOff>476250</xdr:colOff>
      <xdr:row>413</xdr:row>
      <xdr:rowOff>0</xdr:rowOff>
    </xdr:to>
    <xdr:sp>
      <xdr:nvSpPr>
        <xdr:cNvPr id="41" name="Line 43"/>
        <xdr:cNvSpPr>
          <a:spLocks/>
        </xdr:cNvSpPr>
      </xdr:nvSpPr>
      <xdr:spPr>
        <a:xfrm flipH="1" flipV="1">
          <a:off x="1743075" y="918495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413</xdr:row>
      <xdr:rowOff>0</xdr:rowOff>
    </xdr:from>
    <xdr:to>
      <xdr:col>4</xdr:col>
      <xdr:colOff>476250</xdr:colOff>
      <xdr:row>413</xdr:row>
      <xdr:rowOff>0</xdr:rowOff>
    </xdr:to>
    <xdr:sp>
      <xdr:nvSpPr>
        <xdr:cNvPr id="42" name="Line 44"/>
        <xdr:cNvSpPr>
          <a:spLocks/>
        </xdr:cNvSpPr>
      </xdr:nvSpPr>
      <xdr:spPr>
        <a:xfrm flipH="1" flipV="1">
          <a:off x="1743075" y="918495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413</xdr:row>
      <xdr:rowOff>0</xdr:rowOff>
    </xdr:from>
    <xdr:to>
      <xdr:col>4</xdr:col>
      <xdr:colOff>476250</xdr:colOff>
      <xdr:row>413</xdr:row>
      <xdr:rowOff>0</xdr:rowOff>
    </xdr:to>
    <xdr:sp>
      <xdr:nvSpPr>
        <xdr:cNvPr id="43" name="Line 45"/>
        <xdr:cNvSpPr>
          <a:spLocks/>
        </xdr:cNvSpPr>
      </xdr:nvSpPr>
      <xdr:spPr>
        <a:xfrm flipH="1" flipV="1">
          <a:off x="1743075" y="918495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414</xdr:row>
      <xdr:rowOff>0</xdr:rowOff>
    </xdr:from>
    <xdr:to>
      <xdr:col>4</xdr:col>
      <xdr:colOff>476250</xdr:colOff>
      <xdr:row>414</xdr:row>
      <xdr:rowOff>0</xdr:rowOff>
    </xdr:to>
    <xdr:sp>
      <xdr:nvSpPr>
        <xdr:cNvPr id="44" name="Line 46"/>
        <xdr:cNvSpPr>
          <a:spLocks/>
        </xdr:cNvSpPr>
      </xdr:nvSpPr>
      <xdr:spPr>
        <a:xfrm flipH="1" flipV="1">
          <a:off x="1743075" y="920400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2095500</xdr:colOff>
      <xdr:row>449</xdr:row>
      <xdr:rowOff>0</xdr:rowOff>
    </xdr:from>
    <xdr:to>
      <xdr:col>6</xdr:col>
      <xdr:colOff>876300</xdr:colOff>
      <xdr:row>449</xdr:row>
      <xdr:rowOff>0</xdr:rowOff>
    </xdr:to>
    <xdr:sp>
      <xdr:nvSpPr>
        <xdr:cNvPr id="45" name="Line 48"/>
        <xdr:cNvSpPr>
          <a:spLocks/>
        </xdr:cNvSpPr>
      </xdr:nvSpPr>
      <xdr:spPr>
        <a:xfrm flipH="1" flipV="1">
          <a:off x="4067175" y="101927025"/>
          <a:ext cx="30861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449</xdr:row>
      <xdr:rowOff>0</xdr:rowOff>
    </xdr:from>
    <xdr:to>
      <xdr:col>3</xdr:col>
      <xdr:colOff>314325</xdr:colOff>
      <xdr:row>449</xdr:row>
      <xdr:rowOff>0</xdr:rowOff>
    </xdr:to>
    <xdr:sp>
      <xdr:nvSpPr>
        <xdr:cNvPr id="46" name="Line 49"/>
        <xdr:cNvSpPr>
          <a:spLocks/>
        </xdr:cNvSpPr>
      </xdr:nvSpPr>
      <xdr:spPr>
        <a:xfrm flipH="1" flipV="1">
          <a:off x="0" y="101927025"/>
          <a:ext cx="172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449</xdr:row>
      <xdr:rowOff>0</xdr:rowOff>
    </xdr:from>
    <xdr:to>
      <xdr:col>7</xdr:col>
      <xdr:colOff>0</xdr:colOff>
      <xdr:row>449</xdr:row>
      <xdr:rowOff>0</xdr:rowOff>
    </xdr:to>
    <xdr:sp>
      <xdr:nvSpPr>
        <xdr:cNvPr id="47" name="Line 50"/>
        <xdr:cNvSpPr>
          <a:spLocks/>
        </xdr:cNvSpPr>
      </xdr:nvSpPr>
      <xdr:spPr>
        <a:xfrm flipH="1" flipV="1">
          <a:off x="7229475" y="1019270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449</xdr:row>
      <xdr:rowOff>0</xdr:rowOff>
    </xdr:from>
    <xdr:to>
      <xdr:col>7</xdr:col>
      <xdr:colOff>876300</xdr:colOff>
      <xdr:row>449</xdr:row>
      <xdr:rowOff>0</xdr:rowOff>
    </xdr:to>
    <xdr:sp>
      <xdr:nvSpPr>
        <xdr:cNvPr id="48" name="Line 51"/>
        <xdr:cNvSpPr>
          <a:spLocks/>
        </xdr:cNvSpPr>
      </xdr:nvSpPr>
      <xdr:spPr>
        <a:xfrm flipH="1" flipV="1">
          <a:off x="7229475" y="101927025"/>
          <a:ext cx="8763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346</xdr:row>
      <xdr:rowOff>0</xdr:rowOff>
    </xdr:from>
    <xdr:to>
      <xdr:col>4</xdr:col>
      <xdr:colOff>476250</xdr:colOff>
      <xdr:row>346</xdr:row>
      <xdr:rowOff>0</xdr:rowOff>
    </xdr:to>
    <xdr:sp>
      <xdr:nvSpPr>
        <xdr:cNvPr id="49" name="Line 53"/>
        <xdr:cNvSpPr>
          <a:spLocks/>
        </xdr:cNvSpPr>
      </xdr:nvSpPr>
      <xdr:spPr>
        <a:xfrm flipH="1" flipV="1">
          <a:off x="1743075" y="7803832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169</xdr:row>
      <xdr:rowOff>0</xdr:rowOff>
    </xdr:from>
    <xdr:to>
      <xdr:col>4</xdr:col>
      <xdr:colOff>476250</xdr:colOff>
      <xdr:row>169</xdr:row>
      <xdr:rowOff>0</xdr:rowOff>
    </xdr:to>
    <xdr:sp>
      <xdr:nvSpPr>
        <xdr:cNvPr id="50" name="Line 54"/>
        <xdr:cNvSpPr>
          <a:spLocks/>
        </xdr:cNvSpPr>
      </xdr:nvSpPr>
      <xdr:spPr>
        <a:xfrm flipH="1" flipV="1">
          <a:off x="1743075" y="4050982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289</xdr:row>
      <xdr:rowOff>0</xdr:rowOff>
    </xdr:from>
    <xdr:to>
      <xdr:col>4</xdr:col>
      <xdr:colOff>476250</xdr:colOff>
      <xdr:row>289</xdr:row>
      <xdr:rowOff>0</xdr:rowOff>
    </xdr:to>
    <xdr:sp>
      <xdr:nvSpPr>
        <xdr:cNvPr id="51" name="Line 55"/>
        <xdr:cNvSpPr>
          <a:spLocks/>
        </xdr:cNvSpPr>
      </xdr:nvSpPr>
      <xdr:spPr>
        <a:xfrm flipH="1" flipV="1">
          <a:off x="1743075" y="667416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449</xdr:row>
      <xdr:rowOff>0</xdr:rowOff>
    </xdr:from>
    <xdr:to>
      <xdr:col>7</xdr:col>
      <xdr:colOff>0</xdr:colOff>
      <xdr:row>449</xdr:row>
      <xdr:rowOff>0</xdr:rowOff>
    </xdr:to>
    <xdr:sp>
      <xdr:nvSpPr>
        <xdr:cNvPr id="52" name="Line 56"/>
        <xdr:cNvSpPr>
          <a:spLocks/>
        </xdr:cNvSpPr>
      </xdr:nvSpPr>
      <xdr:spPr>
        <a:xfrm flipH="1" flipV="1">
          <a:off x="7229475" y="1019270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449</xdr:row>
      <xdr:rowOff>0</xdr:rowOff>
    </xdr:from>
    <xdr:to>
      <xdr:col>7</xdr:col>
      <xdr:colOff>876300</xdr:colOff>
      <xdr:row>449</xdr:row>
      <xdr:rowOff>0</xdr:rowOff>
    </xdr:to>
    <xdr:sp>
      <xdr:nvSpPr>
        <xdr:cNvPr id="53" name="Line 57"/>
        <xdr:cNvSpPr>
          <a:spLocks/>
        </xdr:cNvSpPr>
      </xdr:nvSpPr>
      <xdr:spPr>
        <a:xfrm flipH="1" flipV="1">
          <a:off x="7229475" y="101927025"/>
          <a:ext cx="8763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449</xdr:row>
      <xdr:rowOff>0</xdr:rowOff>
    </xdr:from>
    <xdr:to>
      <xdr:col>7</xdr:col>
      <xdr:colOff>0</xdr:colOff>
      <xdr:row>449</xdr:row>
      <xdr:rowOff>0</xdr:rowOff>
    </xdr:to>
    <xdr:sp>
      <xdr:nvSpPr>
        <xdr:cNvPr id="54" name="Line 58"/>
        <xdr:cNvSpPr>
          <a:spLocks/>
        </xdr:cNvSpPr>
      </xdr:nvSpPr>
      <xdr:spPr>
        <a:xfrm flipH="1" flipV="1">
          <a:off x="7229475" y="1019270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449</xdr:row>
      <xdr:rowOff>0</xdr:rowOff>
    </xdr:from>
    <xdr:to>
      <xdr:col>7</xdr:col>
      <xdr:colOff>0</xdr:colOff>
      <xdr:row>449</xdr:row>
      <xdr:rowOff>0</xdr:rowOff>
    </xdr:to>
    <xdr:sp>
      <xdr:nvSpPr>
        <xdr:cNvPr id="55" name="Line 59"/>
        <xdr:cNvSpPr>
          <a:spLocks/>
        </xdr:cNvSpPr>
      </xdr:nvSpPr>
      <xdr:spPr>
        <a:xfrm flipH="1" flipV="1">
          <a:off x="7229475" y="1019270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449</xdr:row>
      <xdr:rowOff>0</xdr:rowOff>
    </xdr:from>
    <xdr:to>
      <xdr:col>7</xdr:col>
      <xdr:colOff>0</xdr:colOff>
      <xdr:row>449</xdr:row>
      <xdr:rowOff>0</xdr:rowOff>
    </xdr:to>
    <xdr:sp>
      <xdr:nvSpPr>
        <xdr:cNvPr id="56" name="Line 60"/>
        <xdr:cNvSpPr>
          <a:spLocks/>
        </xdr:cNvSpPr>
      </xdr:nvSpPr>
      <xdr:spPr>
        <a:xfrm flipH="1" flipV="1">
          <a:off x="7229475" y="1019270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449</xdr:row>
      <xdr:rowOff>0</xdr:rowOff>
    </xdr:from>
    <xdr:to>
      <xdr:col>7</xdr:col>
      <xdr:colOff>0</xdr:colOff>
      <xdr:row>449</xdr:row>
      <xdr:rowOff>0</xdr:rowOff>
    </xdr:to>
    <xdr:sp>
      <xdr:nvSpPr>
        <xdr:cNvPr id="57" name="Line 61"/>
        <xdr:cNvSpPr>
          <a:spLocks/>
        </xdr:cNvSpPr>
      </xdr:nvSpPr>
      <xdr:spPr>
        <a:xfrm flipH="1" flipV="1">
          <a:off x="7229475" y="1019270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449</xdr:row>
      <xdr:rowOff>0</xdr:rowOff>
    </xdr:from>
    <xdr:to>
      <xdr:col>7</xdr:col>
      <xdr:colOff>876300</xdr:colOff>
      <xdr:row>449</xdr:row>
      <xdr:rowOff>0</xdr:rowOff>
    </xdr:to>
    <xdr:sp>
      <xdr:nvSpPr>
        <xdr:cNvPr id="58" name="Line 62"/>
        <xdr:cNvSpPr>
          <a:spLocks/>
        </xdr:cNvSpPr>
      </xdr:nvSpPr>
      <xdr:spPr>
        <a:xfrm flipH="1" flipV="1">
          <a:off x="7229475" y="101927025"/>
          <a:ext cx="8763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449</xdr:row>
      <xdr:rowOff>0</xdr:rowOff>
    </xdr:from>
    <xdr:to>
      <xdr:col>7</xdr:col>
      <xdr:colOff>876300</xdr:colOff>
      <xdr:row>449</xdr:row>
      <xdr:rowOff>0</xdr:rowOff>
    </xdr:to>
    <xdr:sp>
      <xdr:nvSpPr>
        <xdr:cNvPr id="59" name="Line 63"/>
        <xdr:cNvSpPr>
          <a:spLocks/>
        </xdr:cNvSpPr>
      </xdr:nvSpPr>
      <xdr:spPr>
        <a:xfrm flipH="1" flipV="1">
          <a:off x="7229475" y="101927025"/>
          <a:ext cx="8763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449</xdr:row>
      <xdr:rowOff>0</xdr:rowOff>
    </xdr:from>
    <xdr:to>
      <xdr:col>7</xdr:col>
      <xdr:colOff>0</xdr:colOff>
      <xdr:row>449</xdr:row>
      <xdr:rowOff>0</xdr:rowOff>
    </xdr:to>
    <xdr:sp>
      <xdr:nvSpPr>
        <xdr:cNvPr id="60" name="Line 64"/>
        <xdr:cNvSpPr>
          <a:spLocks/>
        </xdr:cNvSpPr>
      </xdr:nvSpPr>
      <xdr:spPr>
        <a:xfrm flipH="1" flipV="1">
          <a:off x="7229475" y="1019270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449</xdr:row>
      <xdr:rowOff>0</xdr:rowOff>
    </xdr:from>
    <xdr:to>
      <xdr:col>7</xdr:col>
      <xdr:colOff>876300</xdr:colOff>
      <xdr:row>449</xdr:row>
      <xdr:rowOff>0</xdr:rowOff>
    </xdr:to>
    <xdr:sp>
      <xdr:nvSpPr>
        <xdr:cNvPr id="61" name="Line 65"/>
        <xdr:cNvSpPr>
          <a:spLocks/>
        </xdr:cNvSpPr>
      </xdr:nvSpPr>
      <xdr:spPr>
        <a:xfrm flipH="1" flipV="1">
          <a:off x="7229475" y="101927025"/>
          <a:ext cx="8763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449</xdr:row>
      <xdr:rowOff>0</xdr:rowOff>
    </xdr:from>
    <xdr:to>
      <xdr:col>7</xdr:col>
      <xdr:colOff>876300</xdr:colOff>
      <xdr:row>449</xdr:row>
      <xdr:rowOff>0</xdr:rowOff>
    </xdr:to>
    <xdr:sp>
      <xdr:nvSpPr>
        <xdr:cNvPr id="62" name="Line 66"/>
        <xdr:cNvSpPr>
          <a:spLocks/>
        </xdr:cNvSpPr>
      </xdr:nvSpPr>
      <xdr:spPr>
        <a:xfrm flipH="1" flipV="1">
          <a:off x="7229475" y="101927025"/>
          <a:ext cx="8763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952500</xdr:colOff>
      <xdr:row>449</xdr:row>
      <xdr:rowOff>0</xdr:rowOff>
    </xdr:from>
    <xdr:to>
      <xdr:col>6</xdr:col>
      <xdr:colOff>876300</xdr:colOff>
      <xdr:row>449</xdr:row>
      <xdr:rowOff>0</xdr:rowOff>
    </xdr:to>
    <xdr:sp>
      <xdr:nvSpPr>
        <xdr:cNvPr id="63" name="Line 67"/>
        <xdr:cNvSpPr>
          <a:spLocks/>
        </xdr:cNvSpPr>
      </xdr:nvSpPr>
      <xdr:spPr>
        <a:xfrm flipH="1" flipV="1">
          <a:off x="6276975" y="101927025"/>
          <a:ext cx="8763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952500</xdr:colOff>
      <xdr:row>449</xdr:row>
      <xdr:rowOff>0</xdr:rowOff>
    </xdr:from>
    <xdr:to>
      <xdr:col>6</xdr:col>
      <xdr:colOff>876300</xdr:colOff>
      <xdr:row>449</xdr:row>
      <xdr:rowOff>0</xdr:rowOff>
    </xdr:to>
    <xdr:sp>
      <xdr:nvSpPr>
        <xdr:cNvPr id="64" name="Line 68"/>
        <xdr:cNvSpPr>
          <a:spLocks/>
        </xdr:cNvSpPr>
      </xdr:nvSpPr>
      <xdr:spPr>
        <a:xfrm flipH="1" flipV="1">
          <a:off x="6276975" y="101927025"/>
          <a:ext cx="8763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418</xdr:row>
      <xdr:rowOff>0</xdr:rowOff>
    </xdr:from>
    <xdr:to>
      <xdr:col>4</xdr:col>
      <xdr:colOff>476250</xdr:colOff>
      <xdr:row>418</xdr:row>
      <xdr:rowOff>0</xdr:rowOff>
    </xdr:to>
    <xdr:sp>
      <xdr:nvSpPr>
        <xdr:cNvPr id="65" name="Line 69"/>
        <xdr:cNvSpPr>
          <a:spLocks/>
        </xdr:cNvSpPr>
      </xdr:nvSpPr>
      <xdr:spPr>
        <a:xfrm flipH="1" flipV="1">
          <a:off x="1743075" y="938212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952500</xdr:colOff>
      <xdr:row>449</xdr:row>
      <xdr:rowOff>0</xdr:rowOff>
    </xdr:from>
    <xdr:to>
      <xdr:col>7</xdr:col>
      <xdr:colOff>0</xdr:colOff>
      <xdr:row>449</xdr:row>
      <xdr:rowOff>0</xdr:rowOff>
    </xdr:to>
    <xdr:sp>
      <xdr:nvSpPr>
        <xdr:cNvPr id="66" name="Line 70"/>
        <xdr:cNvSpPr>
          <a:spLocks/>
        </xdr:cNvSpPr>
      </xdr:nvSpPr>
      <xdr:spPr>
        <a:xfrm flipH="1" flipV="1">
          <a:off x="6276975" y="101927025"/>
          <a:ext cx="9525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449</xdr:row>
      <xdr:rowOff>0</xdr:rowOff>
    </xdr:from>
    <xdr:to>
      <xdr:col>7</xdr:col>
      <xdr:colOff>0</xdr:colOff>
      <xdr:row>449</xdr:row>
      <xdr:rowOff>0</xdr:rowOff>
    </xdr:to>
    <xdr:sp>
      <xdr:nvSpPr>
        <xdr:cNvPr id="67" name="Line 71"/>
        <xdr:cNvSpPr>
          <a:spLocks/>
        </xdr:cNvSpPr>
      </xdr:nvSpPr>
      <xdr:spPr>
        <a:xfrm flipH="1" flipV="1">
          <a:off x="7229475" y="1019270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449</xdr:row>
      <xdr:rowOff>0</xdr:rowOff>
    </xdr:from>
    <xdr:to>
      <xdr:col>7</xdr:col>
      <xdr:colOff>0</xdr:colOff>
      <xdr:row>449</xdr:row>
      <xdr:rowOff>0</xdr:rowOff>
    </xdr:to>
    <xdr:sp>
      <xdr:nvSpPr>
        <xdr:cNvPr id="68" name="Line 72"/>
        <xdr:cNvSpPr>
          <a:spLocks/>
        </xdr:cNvSpPr>
      </xdr:nvSpPr>
      <xdr:spPr>
        <a:xfrm flipH="1" flipV="1">
          <a:off x="7229475" y="1019270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280</xdr:row>
      <xdr:rowOff>0</xdr:rowOff>
    </xdr:from>
    <xdr:to>
      <xdr:col>4</xdr:col>
      <xdr:colOff>476250</xdr:colOff>
      <xdr:row>280</xdr:row>
      <xdr:rowOff>0</xdr:rowOff>
    </xdr:to>
    <xdr:sp>
      <xdr:nvSpPr>
        <xdr:cNvPr id="69" name="Line 74"/>
        <xdr:cNvSpPr>
          <a:spLocks/>
        </xdr:cNvSpPr>
      </xdr:nvSpPr>
      <xdr:spPr>
        <a:xfrm flipH="1" flipV="1">
          <a:off x="1743075" y="65027175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229</xdr:row>
      <xdr:rowOff>0</xdr:rowOff>
    </xdr:from>
    <xdr:to>
      <xdr:col>4</xdr:col>
      <xdr:colOff>476250</xdr:colOff>
      <xdr:row>229</xdr:row>
      <xdr:rowOff>0</xdr:rowOff>
    </xdr:to>
    <xdr:sp>
      <xdr:nvSpPr>
        <xdr:cNvPr id="70" name="Line 75"/>
        <xdr:cNvSpPr>
          <a:spLocks/>
        </xdr:cNvSpPr>
      </xdr:nvSpPr>
      <xdr:spPr>
        <a:xfrm flipH="1" flipV="1">
          <a:off x="1743075" y="542353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416</xdr:row>
      <xdr:rowOff>0</xdr:rowOff>
    </xdr:from>
    <xdr:to>
      <xdr:col>4</xdr:col>
      <xdr:colOff>476250</xdr:colOff>
      <xdr:row>416</xdr:row>
      <xdr:rowOff>0</xdr:rowOff>
    </xdr:to>
    <xdr:sp>
      <xdr:nvSpPr>
        <xdr:cNvPr id="71" name="Line 76"/>
        <xdr:cNvSpPr>
          <a:spLocks/>
        </xdr:cNvSpPr>
      </xdr:nvSpPr>
      <xdr:spPr>
        <a:xfrm flipH="1" flipV="1">
          <a:off x="1743075" y="9265920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194</xdr:row>
      <xdr:rowOff>0</xdr:rowOff>
    </xdr:from>
    <xdr:to>
      <xdr:col>4</xdr:col>
      <xdr:colOff>476250</xdr:colOff>
      <xdr:row>194</xdr:row>
      <xdr:rowOff>0</xdr:rowOff>
    </xdr:to>
    <xdr:sp>
      <xdr:nvSpPr>
        <xdr:cNvPr id="72" name="Line 77"/>
        <xdr:cNvSpPr>
          <a:spLocks/>
        </xdr:cNvSpPr>
      </xdr:nvSpPr>
      <xdr:spPr>
        <a:xfrm flipH="1" flipV="1">
          <a:off x="1743075" y="452056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0</xdr:rowOff>
    </xdr:from>
    <xdr:to>
      <xdr:col>4</xdr:col>
      <xdr:colOff>476250</xdr:colOff>
      <xdr:row>11</xdr:row>
      <xdr:rowOff>0</xdr:rowOff>
    </xdr:to>
    <xdr:sp>
      <xdr:nvSpPr>
        <xdr:cNvPr id="73" name="Line 78"/>
        <xdr:cNvSpPr>
          <a:spLocks/>
        </xdr:cNvSpPr>
      </xdr:nvSpPr>
      <xdr:spPr>
        <a:xfrm flipH="1" flipV="1">
          <a:off x="1743075" y="28003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3"/>
  <sheetViews>
    <sheetView tabSelected="1" zoomScaleSheetLayoutView="87" workbookViewId="0" topLeftCell="B1">
      <selection activeCell="G450" sqref="G450"/>
    </sheetView>
  </sheetViews>
  <sheetFormatPr defaultColWidth="9.140625" defaultRowHeight="15" customHeight="1"/>
  <cols>
    <col min="1" max="1" width="10.421875" style="1" customWidth="1"/>
    <col min="2" max="2" width="7.8515625" style="2" customWidth="1" collapsed="1"/>
    <col min="3" max="3" width="2.8515625" style="2" customWidth="1"/>
    <col min="4" max="4" width="8.421875" style="2" customWidth="1" collapsed="1"/>
    <col min="5" max="5" width="50.28125" style="1" customWidth="1"/>
    <col min="6" max="7" width="14.28125" style="1" customWidth="1" collapsed="1"/>
    <col min="8" max="8" width="13.8515625" style="1" customWidth="1" collapsed="1"/>
    <col min="9" max="16384" width="9.140625" style="1" customWidth="1"/>
  </cols>
  <sheetData>
    <row r="1" spans="1:8" ht="64.5" customHeight="1">
      <c r="A1" s="195" t="s">
        <v>241</v>
      </c>
      <c r="F1" s="209"/>
      <c r="G1" s="209"/>
      <c r="H1" s="3"/>
    </row>
    <row r="2" spans="1:5" ht="21" customHeight="1">
      <c r="A2" s="196"/>
      <c r="E2" s="197"/>
    </row>
    <row r="3" spans="1:8" ht="15" customHeight="1">
      <c r="A3" s="4"/>
      <c r="B3" s="5"/>
      <c r="C3" s="5"/>
      <c r="D3" s="6"/>
      <c r="E3" s="4"/>
      <c r="F3" s="7" t="s">
        <v>101</v>
      </c>
      <c r="G3" s="7" t="s">
        <v>145</v>
      </c>
      <c r="H3" s="7" t="s">
        <v>146</v>
      </c>
    </row>
    <row r="4" spans="1:8" ht="15" customHeight="1">
      <c r="A4" s="8" t="s">
        <v>0</v>
      </c>
      <c r="B4" s="9" t="s">
        <v>1</v>
      </c>
      <c r="C4" s="9" t="s">
        <v>2</v>
      </c>
      <c r="D4" s="10"/>
      <c r="E4" s="8" t="s">
        <v>3</v>
      </c>
      <c r="F4" s="8">
        <v>2006</v>
      </c>
      <c r="G4" s="8">
        <v>2006</v>
      </c>
      <c r="H4" s="177" t="s">
        <v>147</v>
      </c>
    </row>
    <row r="5" spans="1:8" s="184" customFormat="1" ht="15" customHeight="1">
      <c r="A5" s="181">
        <v>1</v>
      </c>
      <c r="B5" s="182">
        <v>2</v>
      </c>
      <c r="C5" s="183"/>
      <c r="D5" s="225">
        <v>3</v>
      </c>
      <c r="E5" s="181">
        <v>4</v>
      </c>
      <c r="F5" s="181">
        <v>5</v>
      </c>
      <c r="G5" s="181">
        <v>6</v>
      </c>
      <c r="H5" s="181">
        <v>7</v>
      </c>
    </row>
    <row r="6" spans="1:8" s="16" customFormat="1" ht="15" customHeight="1">
      <c r="A6" s="11">
        <v>10</v>
      </c>
      <c r="B6" s="12"/>
      <c r="C6" s="12"/>
      <c r="D6" s="13"/>
      <c r="E6" s="14" t="s">
        <v>72</v>
      </c>
      <c r="F6" s="15">
        <f>F7+F10</f>
        <v>2943</v>
      </c>
      <c r="G6" s="15">
        <f>G7+G10</f>
        <v>2748.03</v>
      </c>
      <c r="H6" s="180">
        <f>SUM(G6/F6*100)</f>
        <v>93.37512742099898</v>
      </c>
    </row>
    <row r="7" spans="1:8" s="16" customFormat="1" ht="15" customHeight="1">
      <c r="A7" s="17"/>
      <c r="B7" s="18">
        <v>1030</v>
      </c>
      <c r="C7" s="19"/>
      <c r="D7" s="20"/>
      <c r="E7" s="21" t="s">
        <v>73</v>
      </c>
      <c r="F7" s="23">
        <f>F8</f>
        <v>1100</v>
      </c>
      <c r="G7" s="23">
        <f>G8</f>
        <v>905.14</v>
      </c>
      <c r="H7" s="180">
        <f>SUM(G7/F7*100)</f>
        <v>82.28545454545454</v>
      </c>
    </row>
    <row r="8" spans="1:8" s="16" customFormat="1" ht="15" customHeight="1">
      <c r="A8" s="17"/>
      <c r="B8" s="22"/>
      <c r="C8" s="24"/>
      <c r="D8" s="25">
        <v>2850</v>
      </c>
      <c r="E8" s="26" t="s">
        <v>74</v>
      </c>
      <c r="F8" s="27">
        <v>1100</v>
      </c>
      <c r="G8" s="27">
        <v>905.14</v>
      </c>
      <c r="H8" s="180">
        <f>SUM(G8/F8*100)</f>
        <v>82.28545454545454</v>
      </c>
    </row>
    <row r="9" spans="1:8" s="16" customFormat="1" ht="15" customHeight="1">
      <c r="A9" s="17"/>
      <c r="B9" s="22"/>
      <c r="C9" s="28"/>
      <c r="D9" s="29"/>
      <c r="E9" s="30" t="s">
        <v>75</v>
      </c>
      <c r="F9" s="31"/>
      <c r="G9" s="31"/>
      <c r="H9" s="180"/>
    </row>
    <row r="10" spans="1:8" ht="15" customHeight="1">
      <c r="A10" s="36"/>
      <c r="B10" s="227" t="s">
        <v>233</v>
      </c>
      <c r="C10" s="38"/>
      <c r="D10" s="39"/>
      <c r="E10" s="40" t="s">
        <v>19</v>
      </c>
      <c r="F10" s="59">
        <f>SUM(F11:F12)</f>
        <v>1843</v>
      </c>
      <c r="G10" s="59">
        <f>SUM(G11:G12)</f>
        <v>1842.89</v>
      </c>
      <c r="H10" s="180">
        <f>SUM(G10/F10*100)</f>
        <v>99.99403147042865</v>
      </c>
    </row>
    <row r="11" spans="1:8" ht="15" customHeight="1">
      <c r="A11" s="36"/>
      <c r="B11" s="42"/>
      <c r="C11" s="43"/>
      <c r="D11" s="44">
        <v>4210</v>
      </c>
      <c r="E11" s="45" t="s">
        <v>20</v>
      </c>
      <c r="F11" s="46">
        <v>36</v>
      </c>
      <c r="G11" s="46">
        <v>36.14</v>
      </c>
      <c r="H11" s="180">
        <f>SUM(G11/F11*100)</f>
        <v>100.38888888888889</v>
      </c>
    </row>
    <row r="12" spans="1:8" ht="15" customHeight="1">
      <c r="A12" s="36"/>
      <c r="B12" s="42"/>
      <c r="C12" s="43"/>
      <c r="D12" s="44">
        <v>4430</v>
      </c>
      <c r="E12" s="45" t="s">
        <v>217</v>
      </c>
      <c r="F12" s="46">
        <v>1807</v>
      </c>
      <c r="G12" s="46">
        <v>1806.75</v>
      </c>
      <c r="H12" s="180">
        <f>SUM(G12/F12*100)</f>
        <v>99.98616491422247</v>
      </c>
    </row>
    <row r="13" spans="1:8" ht="15" customHeight="1">
      <c r="A13" s="163">
        <v>600</v>
      </c>
      <c r="B13" s="54"/>
      <c r="C13" s="54"/>
      <c r="D13" s="55"/>
      <c r="E13" s="56" t="s">
        <v>6</v>
      </c>
      <c r="F13" s="57">
        <f>SUM(F14+F16+F19)</f>
        <v>5318507</v>
      </c>
      <c r="G13" s="57">
        <f>SUM(G14+G16+G19)</f>
        <v>4964348.33</v>
      </c>
      <c r="H13" s="180">
        <f aca="true" t="shared" si="0" ref="H13:H29">SUM(G13/F13*100)</f>
        <v>93.34101337085765</v>
      </c>
    </row>
    <row r="14" spans="1:8" ht="15" customHeight="1">
      <c r="A14" s="119"/>
      <c r="B14" s="37">
        <v>60004</v>
      </c>
      <c r="C14" s="38"/>
      <c r="D14" s="39"/>
      <c r="E14" s="40" t="s">
        <v>118</v>
      </c>
      <c r="F14" s="59">
        <f>F15</f>
        <v>180600</v>
      </c>
      <c r="G14" s="59">
        <f>G15</f>
        <v>180600</v>
      </c>
      <c r="H14" s="180">
        <f t="shared" si="0"/>
        <v>100</v>
      </c>
    </row>
    <row r="15" spans="1:8" ht="15" customHeight="1">
      <c r="A15" s="36"/>
      <c r="B15" s="42"/>
      <c r="C15" s="5"/>
      <c r="D15" s="60">
        <v>4300</v>
      </c>
      <c r="E15" s="45" t="s">
        <v>4</v>
      </c>
      <c r="F15" s="61">
        <v>180600</v>
      </c>
      <c r="G15" s="61">
        <v>180600</v>
      </c>
      <c r="H15" s="180">
        <f t="shared" si="0"/>
        <v>100</v>
      </c>
    </row>
    <row r="16" spans="1:8" ht="15" customHeight="1">
      <c r="A16" s="119"/>
      <c r="B16" s="37">
        <v>60014</v>
      </c>
      <c r="C16" s="38"/>
      <c r="D16" s="39"/>
      <c r="E16" s="40" t="s">
        <v>156</v>
      </c>
      <c r="F16" s="59">
        <f>F17+F18</f>
        <v>148400</v>
      </c>
      <c r="G16" s="59">
        <f>G17+G18</f>
        <v>148400</v>
      </c>
      <c r="H16" s="180">
        <f t="shared" si="0"/>
        <v>100</v>
      </c>
    </row>
    <row r="17" spans="1:8" ht="36" customHeight="1">
      <c r="A17" s="36"/>
      <c r="B17" s="42"/>
      <c r="C17" s="5"/>
      <c r="D17" s="60">
        <v>2710</v>
      </c>
      <c r="E17" s="141" t="s">
        <v>211</v>
      </c>
      <c r="F17" s="61">
        <v>25000</v>
      </c>
      <c r="G17" s="61">
        <v>25000</v>
      </c>
      <c r="H17" s="180">
        <f t="shared" si="0"/>
        <v>100</v>
      </c>
    </row>
    <row r="18" spans="1:8" ht="45.75" customHeight="1">
      <c r="A18" s="36"/>
      <c r="B18" s="42"/>
      <c r="C18" s="5"/>
      <c r="D18" s="60">
        <v>6300</v>
      </c>
      <c r="E18" s="141" t="s">
        <v>157</v>
      </c>
      <c r="F18" s="61">
        <v>123400</v>
      </c>
      <c r="G18" s="61">
        <v>123400</v>
      </c>
      <c r="H18" s="180">
        <f t="shared" si="0"/>
        <v>100</v>
      </c>
    </row>
    <row r="19" spans="1:8" ht="15" customHeight="1">
      <c r="A19" s="58"/>
      <c r="B19" s="37">
        <v>60016</v>
      </c>
      <c r="C19" s="38"/>
      <c r="D19" s="39"/>
      <c r="E19" s="40" t="s">
        <v>7</v>
      </c>
      <c r="F19" s="59">
        <f>F20+F21+F22+F23+F24+F25+F39+F40</f>
        <v>4989507</v>
      </c>
      <c r="G19" s="59">
        <f>G20+G21+G22+G23+G24+G25+G39+G40</f>
        <v>4635348.33</v>
      </c>
      <c r="H19" s="180">
        <f t="shared" si="0"/>
        <v>92.90193059153941</v>
      </c>
    </row>
    <row r="20" spans="1:8" ht="30.75" customHeight="1">
      <c r="A20" s="36"/>
      <c r="B20" s="42"/>
      <c r="C20" s="5"/>
      <c r="D20" s="60">
        <v>2650</v>
      </c>
      <c r="E20" s="141" t="s">
        <v>162</v>
      </c>
      <c r="F20" s="46">
        <v>377000</v>
      </c>
      <c r="G20" s="46">
        <v>376999.61</v>
      </c>
      <c r="H20" s="180">
        <f t="shared" si="0"/>
        <v>99.99989655172413</v>
      </c>
    </row>
    <row r="21" spans="1:8" ht="15.75" customHeight="1">
      <c r="A21" s="36"/>
      <c r="B21" s="42"/>
      <c r="C21" s="5"/>
      <c r="D21" s="60">
        <v>4170</v>
      </c>
      <c r="E21" s="141" t="s">
        <v>153</v>
      </c>
      <c r="F21" s="46">
        <v>1750</v>
      </c>
      <c r="G21" s="46">
        <v>1750</v>
      </c>
      <c r="H21" s="180">
        <f t="shared" si="0"/>
        <v>100</v>
      </c>
    </row>
    <row r="22" spans="1:8" ht="15" customHeight="1">
      <c r="A22" s="36"/>
      <c r="B22" s="42"/>
      <c r="C22" s="5"/>
      <c r="D22" s="60">
        <v>4210</v>
      </c>
      <c r="E22" s="45" t="s">
        <v>20</v>
      </c>
      <c r="F22" s="61">
        <v>55125</v>
      </c>
      <c r="G22" s="61">
        <v>54802.35</v>
      </c>
      <c r="H22" s="180">
        <f t="shared" si="0"/>
        <v>99.41469387755102</v>
      </c>
    </row>
    <row r="23" spans="1:8" ht="15" customHeight="1">
      <c r="A23" s="36"/>
      <c r="B23" s="42"/>
      <c r="C23" s="43"/>
      <c r="D23" s="44">
        <v>4270</v>
      </c>
      <c r="E23" s="45" t="s">
        <v>8</v>
      </c>
      <c r="F23" s="61">
        <v>99207</v>
      </c>
      <c r="G23" s="61">
        <v>87697.54</v>
      </c>
      <c r="H23" s="180">
        <f t="shared" si="0"/>
        <v>88.3985404255748</v>
      </c>
    </row>
    <row r="24" spans="1:8" ht="15" customHeight="1">
      <c r="A24" s="36"/>
      <c r="B24" s="42"/>
      <c r="C24" s="5"/>
      <c r="D24" s="60">
        <v>4300</v>
      </c>
      <c r="E24" s="45" t="s">
        <v>4</v>
      </c>
      <c r="F24" s="61">
        <v>16690</v>
      </c>
      <c r="G24" s="61">
        <v>14014.27</v>
      </c>
      <c r="H24" s="180">
        <f t="shared" si="0"/>
        <v>83.96806470940683</v>
      </c>
    </row>
    <row r="25" spans="1:8" ht="15" customHeight="1">
      <c r="A25" s="67"/>
      <c r="B25" s="68"/>
      <c r="C25" s="69"/>
      <c r="D25" s="70">
        <v>6050</v>
      </c>
      <c r="E25" s="71" t="s">
        <v>10</v>
      </c>
      <c r="F25" s="72">
        <f>SUM(F26:F38)</f>
        <v>4297453</v>
      </c>
      <c r="G25" s="72">
        <f>SUM(G26:G38)</f>
        <v>3957809.24</v>
      </c>
      <c r="H25" s="180">
        <f t="shared" si="0"/>
        <v>92.09662653669511</v>
      </c>
    </row>
    <row r="26" spans="1:8" ht="15" customHeight="1">
      <c r="A26" s="67"/>
      <c r="B26" s="68"/>
      <c r="C26" s="65"/>
      <c r="D26" s="178"/>
      <c r="E26" s="71" t="s">
        <v>165</v>
      </c>
      <c r="F26" s="72">
        <v>360029</v>
      </c>
      <c r="G26" s="72">
        <v>360028.41</v>
      </c>
      <c r="H26" s="180">
        <f t="shared" si="0"/>
        <v>99.9998361243122</v>
      </c>
    </row>
    <row r="27" spans="1:8" ht="48.75" customHeight="1">
      <c r="A27" s="67"/>
      <c r="B27" s="68"/>
      <c r="C27" s="65"/>
      <c r="D27" s="178"/>
      <c r="E27" s="73" t="s">
        <v>221</v>
      </c>
      <c r="F27" s="72">
        <v>503000</v>
      </c>
      <c r="G27" s="72">
        <v>383450</v>
      </c>
      <c r="H27" s="180">
        <f t="shared" si="0"/>
        <v>76.23260437375745</v>
      </c>
    </row>
    <row r="28" spans="1:8" ht="15" customHeight="1">
      <c r="A28" s="67"/>
      <c r="B28" s="68"/>
      <c r="C28" s="65"/>
      <c r="D28" s="178"/>
      <c r="E28" s="71" t="s">
        <v>176</v>
      </c>
      <c r="F28" s="72">
        <v>923487</v>
      </c>
      <c r="G28" s="72">
        <v>923476.04</v>
      </c>
      <c r="H28" s="180">
        <f t="shared" si="0"/>
        <v>99.99881319390528</v>
      </c>
    </row>
    <row r="29" spans="1:8" ht="15" customHeight="1">
      <c r="A29" s="67"/>
      <c r="B29" s="68"/>
      <c r="C29" s="65"/>
      <c r="D29" s="178"/>
      <c r="E29" s="71" t="s">
        <v>177</v>
      </c>
      <c r="F29" s="72">
        <v>2246710</v>
      </c>
      <c r="G29" s="72">
        <v>2109936.29</v>
      </c>
      <c r="H29" s="180">
        <f t="shared" si="0"/>
        <v>93.91226682571404</v>
      </c>
    </row>
    <row r="30" spans="1:8" ht="15" customHeight="1">
      <c r="A30" s="67"/>
      <c r="B30" s="68"/>
      <c r="C30" s="65"/>
      <c r="D30" s="178"/>
      <c r="E30" s="71" t="s">
        <v>178</v>
      </c>
      <c r="F30" s="72">
        <v>0</v>
      </c>
      <c r="G30" s="72">
        <v>0</v>
      </c>
      <c r="H30" s="180">
        <v>0</v>
      </c>
    </row>
    <row r="31" spans="1:8" ht="15" customHeight="1">
      <c r="A31" s="67"/>
      <c r="B31" s="68"/>
      <c r="C31" s="65"/>
      <c r="D31" s="179"/>
      <c r="E31" s="214" t="s">
        <v>179</v>
      </c>
      <c r="F31" s="72">
        <v>7930</v>
      </c>
      <c r="G31" s="72">
        <v>7930</v>
      </c>
      <c r="H31" s="180">
        <f aca="true" t="shared" si="1" ref="H31:H54">SUM(G31/F31*100)</f>
        <v>100</v>
      </c>
    </row>
    <row r="32" spans="1:8" ht="15" customHeight="1">
      <c r="A32" s="67"/>
      <c r="B32" s="68"/>
      <c r="C32" s="65"/>
      <c r="D32" s="179"/>
      <c r="E32" s="215" t="s">
        <v>180</v>
      </c>
      <c r="F32" s="72">
        <v>1000</v>
      </c>
      <c r="G32" s="72">
        <v>1000</v>
      </c>
      <c r="H32" s="180">
        <f t="shared" si="1"/>
        <v>100</v>
      </c>
    </row>
    <row r="33" spans="1:8" ht="15" customHeight="1">
      <c r="A33" s="67"/>
      <c r="B33" s="68"/>
      <c r="C33" s="65"/>
      <c r="D33" s="179"/>
      <c r="E33" s="215" t="s">
        <v>181</v>
      </c>
      <c r="F33" s="72">
        <v>0</v>
      </c>
      <c r="G33" s="72">
        <v>0</v>
      </c>
      <c r="H33" s="180">
        <v>0</v>
      </c>
    </row>
    <row r="34" spans="1:8" ht="15" customHeight="1">
      <c r="A34" s="67"/>
      <c r="B34" s="68"/>
      <c r="C34" s="65"/>
      <c r="D34" s="179"/>
      <c r="E34" s="215" t="s">
        <v>183</v>
      </c>
      <c r="F34" s="72">
        <v>4152</v>
      </c>
      <c r="G34" s="72">
        <v>0</v>
      </c>
      <c r="H34" s="180">
        <f t="shared" si="1"/>
        <v>0</v>
      </c>
    </row>
    <row r="35" spans="1:8" ht="15" customHeight="1">
      <c r="A35" s="67"/>
      <c r="B35" s="68"/>
      <c r="C35" s="65"/>
      <c r="D35" s="179"/>
      <c r="E35" s="214" t="s">
        <v>182</v>
      </c>
      <c r="F35" s="72">
        <v>7000</v>
      </c>
      <c r="G35" s="72">
        <v>0</v>
      </c>
      <c r="H35" s="180">
        <f t="shared" si="1"/>
        <v>0</v>
      </c>
    </row>
    <row r="36" spans="1:8" ht="15" customHeight="1">
      <c r="A36" s="67"/>
      <c r="B36" s="68"/>
      <c r="C36" s="65"/>
      <c r="D36" s="179"/>
      <c r="E36" s="215" t="s">
        <v>207</v>
      </c>
      <c r="F36" s="72">
        <v>21875</v>
      </c>
      <c r="G36" s="72">
        <v>21835.09</v>
      </c>
      <c r="H36" s="180">
        <f t="shared" si="1"/>
        <v>99.81755428571428</v>
      </c>
    </row>
    <row r="37" spans="1:8" ht="15" customHeight="1">
      <c r="A37" s="67"/>
      <c r="B37" s="68"/>
      <c r="C37" s="65"/>
      <c r="D37" s="179"/>
      <c r="E37" s="215" t="s">
        <v>209</v>
      </c>
      <c r="F37" s="72">
        <v>47270</v>
      </c>
      <c r="G37" s="72">
        <v>47269.48</v>
      </c>
      <c r="H37" s="180">
        <f t="shared" si="1"/>
        <v>99.9988999365348</v>
      </c>
    </row>
    <row r="38" spans="1:8" ht="50.25" customHeight="1">
      <c r="A38" s="67"/>
      <c r="B38" s="68"/>
      <c r="C38" s="65"/>
      <c r="D38" s="179"/>
      <c r="E38" s="73" t="s">
        <v>222</v>
      </c>
      <c r="F38" s="72">
        <v>175000</v>
      </c>
      <c r="G38" s="72">
        <v>102883.93</v>
      </c>
      <c r="H38" s="180">
        <f t="shared" si="1"/>
        <v>58.79081714285714</v>
      </c>
    </row>
    <row r="39" spans="1:8" ht="31.5" customHeight="1">
      <c r="A39" s="67"/>
      <c r="B39" s="68"/>
      <c r="C39" s="65"/>
      <c r="D39" s="179">
        <v>6060</v>
      </c>
      <c r="E39" s="73" t="s">
        <v>124</v>
      </c>
      <c r="F39" s="72">
        <v>4460</v>
      </c>
      <c r="G39" s="72">
        <v>4453</v>
      </c>
      <c r="H39" s="180">
        <f t="shared" si="1"/>
        <v>99.84304932735427</v>
      </c>
    </row>
    <row r="40" spans="1:8" ht="42.75" customHeight="1">
      <c r="A40" s="67"/>
      <c r="B40" s="68"/>
      <c r="C40" s="65"/>
      <c r="D40" s="179">
        <v>6210</v>
      </c>
      <c r="E40" s="223" t="s">
        <v>201</v>
      </c>
      <c r="F40" s="72">
        <f>SUM(F41+F42)</f>
        <v>137822</v>
      </c>
      <c r="G40" s="72">
        <f>SUM(G41+G42)</f>
        <v>137822.32</v>
      </c>
      <c r="H40" s="180">
        <f t="shared" si="1"/>
        <v>100.0002321835411</v>
      </c>
    </row>
    <row r="41" spans="1:8" ht="17.25" customHeight="1">
      <c r="A41" s="67"/>
      <c r="B41" s="68"/>
      <c r="C41" s="65"/>
      <c r="D41" s="179"/>
      <c r="E41" s="223" t="s">
        <v>212</v>
      </c>
      <c r="F41" s="72">
        <v>70000</v>
      </c>
      <c r="G41" s="72">
        <v>70000</v>
      </c>
      <c r="H41" s="180">
        <f t="shared" si="1"/>
        <v>100</v>
      </c>
    </row>
    <row r="42" spans="1:8" ht="18.75" customHeight="1">
      <c r="A42" s="67"/>
      <c r="B42" s="68"/>
      <c r="C42" s="65"/>
      <c r="D42" s="179"/>
      <c r="E42" s="223" t="s">
        <v>213</v>
      </c>
      <c r="F42" s="72">
        <v>67822</v>
      </c>
      <c r="G42" s="72">
        <v>67822.32</v>
      </c>
      <c r="H42" s="180">
        <f t="shared" si="1"/>
        <v>100.00047182330218</v>
      </c>
    </row>
    <row r="43" spans="1:8" ht="15" customHeight="1">
      <c r="A43" s="163">
        <v>700</v>
      </c>
      <c r="B43" s="54"/>
      <c r="C43" s="54"/>
      <c r="D43" s="55"/>
      <c r="E43" s="56" t="s">
        <v>197</v>
      </c>
      <c r="F43" s="78">
        <f>SUM(F44+F47)</f>
        <v>42055</v>
      </c>
      <c r="G43" s="78">
        <f>SUM(G44+G47)</f>
        <v>42055</v>
      </c>
      <c r="H43" s="180">
        <f t="shared" si="1"/>
        <v>100</v>
      </c>
    </row>
    <row r="44" spans="1:8" ht="15" customHeight="1">
      <c r="A44" s="119"/>
      <c r="B44" s="37">
        <v>70004</v>
      </c>
      <c r="C44" s="38"/>
      <c r="D44" s="39"/>
      <c r="E44" s="40" t="s">
        <v>226</v>
      </c>
      <c r="F44" s="41">
        <f>F45+F46</f>
        <v>37055</v>
      </c>
      <c r="G44" s="41">
        <f>G45+G46</f>
        <v>37055</v>
      </c>
      <c r="H44" s="180">
        <f t="shared" si="1"/>
        <v>100</v>
      </c>
    </row>
    <row r="45" spans="1:8" ht="15" customHeight="1">
      <c r="A45" s="36"/>
      <c r="B45" s="42"/>
      <c r="C45" s="5"/>
      <c r="D45" s="60">
        <v>2510</v>
      </c>
      <c r="E45" s="45" t="s">
        <v>23</v>
      </c>
      <c r="F45" s="46">
        <v>4877</v>
      </c>
      <c r="G45" s="46">
        <v>4877</v>
      </c>
      <c r="H45" s="180">
        <f t="shared" si="1"/>
        <v>100</v>
      </c>
    </row>
    <row r="46" spans="1:8" ht="48.75" customHeight="1">
      <c r="A46" s="36"/>
      <c r="B46" s="42"/>
      <c r="C46" s="5"/>
      <c r="D46" s="60">
        <v>6210</v>
      </c>
      <c r="E46" s="141" t="s">
        <v>201</v>
      </c>
      <c r="F46" s="46">
        <v>32178</v>
      </c>
      <c r="G46" s="46">
        <v>32178</v>
      </c>
      <c r="H46" s="180">
        <f t="shared" si="1"/>
        <v>100</v>
      </c>
    </row>
    <row r="47" spans="1:8" ht="15" customHeight="1">
      <c r="A47" s="119"/>
      <c r="B47" s="37">
        <v>70005</v>
      </c>
      <c r="C47" s="38"/>
      <c r="D47" s="39"/>
      <c r="E47" s="40" t="s">
        <v>198</v>
      </c>
      <c r="F47" s="41">
        <f>F48</f>
        <v>5000</v>
      </c>
      <c r="G47" s="41">
        <f>G48</f>
        <v>5000</v>
      </c>
      <c r="H47" s="180">
        <f t="shared" si="1"/>
        <v>100</v>
      </c>
    </row>
    <row r="48" spans="1:8" ht="30" customHeight="1">
      <c r="A48" s="36"/>
      <c r="B48" s="42"/>
      <c r="C48" s="5"/>
      <c r="D48" s="60">
        <v>6060</v>
      </c>
      <c r="E48" s="141" t="s">
        <v>124</v>
      </c>
      <c r="F48" s="46">
        <v>5000</v>
      </c>
      <c r="G48" s="46">
        <v>5000</v>
      </c>
      <c r="H48" s="180">
        <f t="shared" si="1"/>
        <v>100</v>
      </c>
    </row>
    <row r="49" spans="1:8" ht="15" customHeight="1">
      <c r="A49" s="163">
        <v>710</v>
      </c>
      <c r="B49" s="54"/>
      <c r="C49" s="54"/>
      <c r="D49" s="55"/>
      <c r="E49" s="56" t="s">
        <v>11</v>
      </c>
      <c r="F49" s="78">
        <f>SUM(F50+F52+F58+F60)</f>
        <v>108464</v>
      </c>
      <c r="G49" s="78">
        <f>SUM(G50+G52+G58+G60)</f>
        <v>107432.07</v>
      </c>
      <c r="H49" s="180">
        <f t="shared" si="1"/>
        <v>99.04859676943502</v>
      </c>
    </row>
    <row r="50" spans="1:8" ht="15" customHeight="1">
      <c r="A50" s="119"/>
      <c r="B50" s="37">
        <v>71004</v>
      </c>
      <c r="C50" s="38"/>
      <c r="D50" s="39"/>
      <c r="E50" s="40" t="s">
        <v>76</v>
      </c>
      <c r="F50" s="41">
        <f>F51</f>
        <v>25000</v>
      </c>
      <c r="G50" s="41">
        <f>G51</f>
        <v>24888</v>
      </c>
      <c r="H50" s="180">
        <f t="shared" si="1"/>
        <v>99.55199999999999</v>
      </c>
    </row>
    <row r="51" spans="1:8" ht="15" customHeight="1">
      <c r="A51" s="36"/>
      <c r="B51" s="42"/>
      <c r="C51" s="5"/>
      <c r="D51" s="60">
        <v>4300</v>
      </c>
      <c r="E51" s="45" t="s">
        <v>4</v>
      </c>
      <c r="F51" s="46">
        <v>25000</v>
      </c>
      <c r="G51" s="46">
        <v>24888</v>
      </c>
      <c r="H51" s="180">
        <f t="shared" si="1"/>
        <v>99.55199999999999</v>
      </c>
    </row>
    <row r="52" spans="1:8" ht="15" customHeight="1">
      <c r="A52" s="58"/>
      <c r="B52" s="37">
        <v>71014</v>
      </c>
      <c r="C52" s="38"/>
      <c r="D52" s="39"/>
      <c r="E52" s="40" t="s">
        <v>12</v>
      </c>
      <c r="F52" s="41">
        <f>F53+F54</f>
        <v>75678</v>
      </c>
      <c r="G52" s="41">
        <f>G53+G54</f>
        <v>74758.47</v>
      </c>
      <c r="H52" s="180">
        <f t="shared" si="1"/>
        <v>98.78494410528819</v>
      </c>
    </row>
    <row r="53" spans="1:8" ht="15" customHeight="1">
      <c r="A53" s="36"/>
      <c r="B53" s="68"/>
      <c r="C53" s="93"/>
      <c r="D53" s="94">
        <v>4170</v>
      </c>
      <c r="E53" s="51" t="s">
        <v>153</v>
      </c>
      <c r="F53" s="95">
        <v>3416</v>
      </c>
      <c r="G53" s="95">
        <v>2942</v>
      </c>
      <c r="H53" s="180">
        <f t="shared" si="1"/>
        <v>86.12412177985948</v>
      </c>
    </row>
    <row r="54" spans="1:8" ht="15" customHeight="1">
      <c r="A54" s="36"/>
      <c r="B54" s="42"/>
      <c r="C54" s="43"/>
      <c r="D54" s="44">
        <v>4300</v>
      </c>
      <c r="E54" s="45" t="s">
        <v>4</v>
      </c>
      <c r="F54" s="46">
        <f>F56+F57</f>
        <v>72262</v>
      </c>
      <c r="G54" s="46">
        <f>G56+G57</f>
        <v>71816.47</v>
      </c>
      <c r="H54" s="180">
        <f t="shared" si="1"/>
        <v>99.38345188342421</v>
      </c>
    </row>
    <row r="55" spans="1:8" ht="15" customHeight="1">
      <c r="A55" s="36"/>
      <c r="B55" s="42"/>
      <c r="C55" s="47"/>
      <c r="D55" s="48"/>
      <c r="E55" s="49" t="s">
        <v>5</v>
      </c>
      <c r="F55" s="36"/>
      <c r="G55" s="36"/>
      <c r="H55" s="180"/>
    </row>
    <row r="56" spans="1:8" ht="15" customHeight="1">
      <c r="A56" s="36"/>
      <c r="B56" s="42"/>
      <c r="C56" s="42"/>
      <c r="E56" s="51" t="s">
        <v>13</v>
      </c>
      <c r="F56" s="52">
        <v>72048</v>
      </c>
      <c r="G56" s="52">
        <v>71816.47</v>
      </c>
      <c r="H56" s="180">
        <f aca="true" t="shared" si="2" ref="H56:H90">SUM(G56/F56*100)</f>
        <v>99.67864479236064</v>
      </c>
    </row>
    <row r="57" spans="1:8" ht="15" customHeight="1">
      <c r="A57" s="36"/>
      <c r="B57" s="42"/>
      <c r="C57" s="50"/>
      <c r="D57" s="10"/>
      <c r="E57" s="51" t="s">
        <v>14</v>
      </c>
      <c r="F57" s="52">
        <v>214</v>
      </c>
      <c r="G57" s="52">
        <v>0</v>
      </c>
      <c r="H57" s="180">
        <f t="shared" si="2"/>
        <v>0</v>
      </c>
    </row>
    <row r="58" spans="1:8" ht="15" customHeight="1">
      <c r="A58" s="58"/>
      <c r="B58" s="37">
        <v>71035</v>
      </c>
      <c r="C58" s="38"/>
      <c r="D58" s="39"/>
      <c r="E58" s="40" t="s">
        <v>77</v>
      </c>
      <c r="F58" s="41">
        <f>F59</f>
        <v>3000</v>
      </c>
      <c r="G58" s="41">
        <f>G59</f>
        <v>3000</v>
      </c>
      <c r="H58" s="180">
        <f t="shared" si="2"/>
        <v>100</v>
      </c>
    </row>
    <row r="59" spans="1:8" ht="15" customHeight="1">
      <c r="A59" s="36"/>
      <c r="B59" s="42"/>
      <c r="C59" s="43"/>
      <c r="D59" s="70">
        <v>4210</v>
      </c>
      <c r="E59" s="71" t="s">
        <v>20</v>
      </c>
      <c r="F59" s="46">
        <v>3000</v>
      </c>
      <c r="G59" s="46">
        <v>3000</v>
      </c>
      <c r="H59" s="180">
        <f t="shared" si="2"/>
        <v>100</v>
      </c>
    </row>
    <row r="60" spans="1:8" ht="15" customHeight="1">
      <c r="A60" s="58"/>
      <c r="B60" s="37">
        <v>71095</v>
      </c>
      <c r="C60" s="38"/>
      <c r="D60" s="39"/>
      <c r="E60" s="40" t="s">
        <v>19</v>
      </c>
      <c r="F60" s="41">
        <f>F61+F62+F63</f>
        <v>4786</v>
      </c>
      <c r="G60" s="41">
        <f>G61+G62+G63</f>
        <v>4785.6</v>
      </c>
      <c r="H60" s="180">
        <f t="shared" si="2"/>
        <v>99.99164229001254</v>
      </c>
    </row>
    <row r="61" spans="1:8" s="86" customFormat="1" ht="15" customHeight="1">
      <c r="A61" s="80"/>
      <c r="B61" s="91"/>
      <c r="C61" s="87"/>
      <c r="D61" s="88">
        <v>4110</v>
      </c>
      <c r="E61" s="89" t="s">
        <v>43</v>
      </c>
      <c r="F61" s="90">
        <v>688</v>
      </c>
      <c r="G61" s="90">
        <v>687.6</v>
      </c>
      <c r="H61" s="180">
        <f t="shared" si="2"/>
        <v>99.94186046511628</v>
      </c>
    </row>
    <row r="62" spans="1:8" s="86" customFormat="1" ht="15" customHeight="1">
      <c r="A62" s="80"/>
      <c r="B62" s="92"/>
      <c r="C62" s="87"/>
      <c r="D62" s="88">
        <v>4120</v>
      </c>
      <c r="E62" s="89" t="s">
        <v>44</v>
      </c>
      <c r="F62" s="90">
        <v>98</v>
      </c>
      <c r="G62" s="90">
        <v>98</v>
      </c>
      <c r="H62" s="180">
        <f t="shared" si="2"/>
        <v>100</v>
      </c>
    </row>
    <row r="63" spans="1:8" ht="15" customHeight="1">
      <c r="A63" s="36"/>
      <c r="B63" s="68"/>
      <c r="C63" s="93"/>
      <c r="D63" s="94">
        <v>4170</v>
      </c>
      <c r="E63" s="51" t="s">
        <v>153</v>
      </c>
      <c r="F63" s="95">
        <v>4000</v>
      </c>
      <c r="G63" s="95">
        <v>4000</v>
      </c>
      <c r="H63" s="180">
        <f t="shared" si="2"/>
        <v>100</v>
      </c>
    </row>
    <row r="64" spans="1:8" ht="15" customHeight="1">
      <c r="A64" s="163">
        <v>750</v>
      </c>
      <c r="B64" s="54"/>
      <c r="C64" s="54"/>
      <c r="D64" s="55"/>
      <c r="E64" s="56" t="s">
        <v>15</v>
      </c>
      <c r="F64" s="57">
        <f>SUM(F65+F69+F82+F103+F108)</f>
        <v>3500649</v>
      </c>
      <c r="G64" s="57">
        <f>SUM(G65+G69+G82+G103+G108)</f>
        <v>3456641.63</v>
      </c>
      <c r="H64" s="180">
        <f t="shared" si="2"/>
        <v>98.74287967745408</v>
      </c>
    </row>
    <row r="65" spans="1:8" s="86" customFormat="1" ht="15" customHeight="1">
      <c r="A65" s="80"/>
      <c r="B65" s="81">
        <v>75011</v>
      </c>
      <c r="C65" s="82"/>
      <c r="D65" s="83"/>
      <c r="E65" s="84" t="s">
        <v>78</v>
      </c>
      <c r="F65" s="85">
        <f>F66+F67+F68</f>
        <v>145500</v>
      </c>
      <c r="G65" s="85">
        <f>G66+G67+G68</f>
        <v>145500</v>
      </c>
      <c r="H65" s="180">
        <f t="shared" si="2"/>
        <v>100</v>
      </c>
    </row>
    <row r="66" spans="1:10" s="86" customFormat="1" ht="15" customHeight="1">
      <c r="A66" s="80"/>
      <c r="B66" s="87"/>
      <c r="C66" s="87"/>
      <c r="D66" s="88">
        <v>4010</v>
      </c>
      <c r="E66" s="89" t="s">
        <v>41</v>
      </c>
      <c r="F66" s="90">
        <v>120090</v>
      </c>
      <c r="G66" s="90">
        <v>120090</v>
      </c>
      <c r="H66" s="180">
        <f t="shared" si="2"/>
        <v>100</v>
      </c>
      <c r="J66" s="86" t="s">
        <v>94</v>
      </c>
    </row>
    <row r="67" spans="1:8" s="86" customFormat="1" ht="15" customHeight="1">
      <c r="A67" s="80"/>
      <c r="B67" s="91"/>
      <c r="C67" s="87"/>
      <c r="D67" s="88">
        <v>4110</v>
      </c>
      <c r="E67" s="89" t="s">
        <v>43</v>
      </c>
      <c r="F67" s="90">
        <v>22468</v>
      </c>
      <c r="G67" s="90">
        <v>22468</v>
      </c>
      <c r="H67" s="180">
        <f t="shared" si="2"/>
        <v>100</v>
      </c>
    </row>
    <row r="68" spans="1:8" s="86" customFormat="1" ht="15" customHeight="1">
      <c r="A68" s="80"/>
      <c r="B68" s="92"/>
      <c r="C68" s="87"/>
      <c r="D68" s="88">
        <v>4120</v>
      </c>
      <c r="E68" s="89" t="s">
        <v>44</v>
      </c>
      <c r="F68" s="90">
        <v>2942</v>
      </c>
      <c r="G68" s="90">
        <v>2942</v>
      </c>
      <c r="H68" s="180">
        <f t="shared" si="2"/>
        <v>100</v>
      </c>
    </row>
    <row r="69" spans="1:8" ht="15" customHeight="1">
      <c r="A69" s="58"/>
      <c r="B69" s="37">
        <v>75022</v>
      </c>
      <c r="C69" s="38"/>
      <c r="D69" s="39"/>
      <c r="E69" s="40" t="s">
        <v>16</v>
      </c>
      <c r="F69" s="59">
        <f>F70+F74+F75+F76+F79+F80+F81</f>
        <v>196340</v>
      </c>
      <c r="G69" s="59">
        <f>G70+G74+G75+G76+G79+G80+G81</f>
        <v>179497.95</v>
      </c>
      <c r="H69" s="180">
        <f t="shared" si="2"/>
        <v>91.42199755526129</v>
      </c>
    </row>
    <row r="70" spans="1:8" ht="15" customHeight="1">
      <c r="A70" s="36"/>
      <c r="B70" s="42"/>
      <c r="C70" s="43"/>
      <c r="D70" s="44">
        <v>3030</v>
      </c>
      <c r="E70" s="45" t="s">
        <v>17</v>
      </c>
      <c r="F70" s="61">
        <f>F71+F72+F73</f>
        <v>141400</v>
      </c>
      <c r="G70" s="61">
        <f>G71+G72+G73</f>
        <v>129219.28</v>
      </c>
      <c r="H70" s="180">
        <f t="shared" si="2"/>
        <v>91.38562942008487</v>
      </c>
    </row>
    <row r="71" spans="1:8" ht="15" customHeight="1">
      <c r="A71" s="36"/>
      <c r="B71" s="42"/>
      <c r="C71" s="42"/>
      <c r="E71" s="51" t="s">
        <v>18</v>
      </c>
      <c r="F71" s="64">
        <v>135600</v>
      </c>
      <c r="G71" s="64">
        <v>123419.28</v>
      </c>
      <c r="H71" s="180">
        <f t="shared" si="2"/>
        <v>91.01716814159292</v>
      </c>
    </row>
    <row r="72" spans="1:8" ht="15" customHeight="1">
      <c r="A72" s="36"/>
      <c r="B72" s="68"/>
      <c r="C72" s="68"/>
      <c r="E72" s="51" t="s">
        <v>106</v>
      </c>
      <c r="F72" s="64">
        <v>4800</v>
      </c>
      <c r="G72" s="64">
        <v>4800</v>
      </c>
      <c r="H72" s="180">
        <f t="shared" si="2"/>
        <v>100</v>
      </c>
    </row>
    <row r="73" spans="1:8" ht="15" customHeight="1">
      <c r="A73" s="36"/>
      <c r="B73" s="68"/>
      <c r="C73" s="68"/>
      <c r="E73" s="51" t="s">
        <v>109</v>
      </c>
      <c r="F73" s="64">
        <v>1000</v>
      </c>
      <c r="G73" s="64">
        <v>1000</v>
      </c>
      <c r="H73" s="180">
        <f t="shared" si="2"/>
        <v>100</v>
      </c>
    </row>
    <row r="74" spans="1:8" ht="15" customHeight="1">
      <c r="A74" s="36"/>
      <c r="B74" s="68"/>
      <c r="C74" s="100"/>
      <c r="D74" s="226">
        <v>4170</v>
      </c>
      <c r="E74" s="51" t="s">
        <v>153</v>
      </c>
      <c r="F74" s="64">
        <v>710</v>
      </c>
      <c r="G74" s="64">
        <v>709.6</v>
      </c>
      <c r="H74" s="180">
        <f t="shared" si="2"/>
        <v>99.94366197183099</v>
      </c>
    </row>
    <row r="75" spans="1:8" ht="15" customHeight="1">
      <c r="A75" s="36"/>
      <c r="B75" s="68"/>
      <c r="C75" s="93"/>
      <c r="D75" s="94">
        <v>4210</v>
      </c>
      <c r="E75" s="51" t="s">
        <v>20</v>
      </c>
      <c r="F75" s="95">
        <v>11230</v>
      </c>
      <c r="G75" s="95">
        <v>11223.57</v>
      </c>
      <c r="H75" s="180">
        <f t="shared" si="2"/>
        <v>99.94274265360642</v>
      </c>
    </row>
    <row r="76" spans="1:8" ht="15" customHeight="1">
      <c r="A76" s="36"/>
      <c r="B76" s="68"/>
      <c r="C76" s="93"/>
      <c r="D76" s="94">
        <v>4300</v>
      </c>
      <c r="E76" s="51" t="s">
        <v>4</v>
      </c>
      <c r="F76" s="95">
        <f>F77+F78</f>
        <v>11610</v>
      </c>
      <c r="G76" s="95">
        <f>G77+G78</f>
        <v>8590.82</v>
      </c>
      <c r="H76" s="180">
        <f t="shared" si="2"/>
        <v>73.99500430663221</v>
      </c>
    </row>
    <row r="77" spans="1:8" ht="15" customHeight="1">
      <c r="A77" s="36"/>
      <c r="B77" s="62"/>
      <c r="C77" s="69"/>
      <c r="D77" s="174"/>
      <c r="E77" s="51" t="s">
        <v>110</v>
      </c>
      <c r="F77" s="95">
        <v>3000</v>
      </c>
      <c r="G77" s="95">
        <v>2240.82</v>
      </c>
      <c r="H77" s="180">
        <f t="shared" si="2"/>
        <v>74.694</v>
      </c>
    </row>
    <row r="78" spans="1:8" ht="15" customHeight="1">
      <c r="A78" s="36"/>
      <c r="B78" s="68"/>
      <c r="C78" s="100"/>
      <c r="D78" s="110"/>
      <c r="E78" s="51" t="s">
        <v>9</v>
      </c>
      <c r="F78" s="95">
        <v>8610</v>
      </c>
      <c r="G78" s="95">
        <v>6350</v>
      </c>
      <c r="H78" s="180">
        <f t="shared" si="2"/>
        <v>73.75145180023229</v>
      </c>
    </row>
    <row r="79" spans="1:8" ht="15" customHeight="1">
      <c r="A79" s="36"/>
      <c r="B79" s="68"/>
      <c r="C79" s="93"/>
      <c r="D79" s="94">
        <v>4410</v>
      </c>
      <c r="E79" s="51" t="s">
        <v>46</v>
      </c>
      <c r="F79" s="95">
        <v>690</v>
      </c>
      <c r="G79" s="95">
        <v>373.56</v>
      </c>
      <c r="H79" s="180">
        <f t="shared" si="2"/>
        <v>54.139130434782615</v>
      </c>
    </row>
    <row r="80" spans="1:8" ht="15" customHeight="1">
      <c r="A80" s="36"/>
      <c r="B80" s="68"/>
      <c r="C80" s="93"/>
      <c r="D80" s="94">
        <v>4430</v>
      </c>
      <c r="E80" s="51" t="s">
        <v>47</v>
      </c>
      <c r="F80" s="95">
        <v>15700</v>
      </c>
      <c r="G80" s="95">
        <v>15304.08</v>
      </c>
      <c r="H80" s="180">
        <f t="shared" si="2"/>
        <v>97.47821656050955</v>
      </c>
    </row>
    <row r="81" spans="1:8" ht="32.25" customHeight="1">
      <c r="A81" s="36"/>
      <c r="B81" s="68"/>
      <c r="C81" s="93"/>
      <c r="D81" s="185">
        <v>6060</v>
      </c>
      <c r="E81" s="140" t="s">
        <v>124</v>
      </c>
      <c r="F81" s="95">
        <v>15000</v>
      </c>
      <c r="G81" s="95">
        <v>14077.04</v>
      </c>
      <c r="H81" s="180">
        <f t="shared" si="2"/>
        <v>93.84693333333334</v>
      </c>
    </row>
    <row r="82" spans="1:8" ht="15" customHeight="1">
      <c r="A82" s="36"/>
      <c r="B82" s="96">
        <v>75023</v>
      </c>
      <c r="C82" s="97"/>
      <c r="D82" s="98"/>
      <c r="E82" s="40" t="s">
        <v>79</v>
      </c>
      <c r="F82" s="99">
        <f>SUM(F83:F99)</f>
        <v>2958149</v>
      </c>
      <c r="G82" s="99">
        <f>SUM(G83:G99)</f>
        <v>2944471.63</v>
      </c>
      <c r="H82" s="180">
        <f t="shared" si="2"/>
        <v>99.53763755645845</v>
      </c>
    </row>
    <row r="83" spans="1:8" ht="15" customHeight="1">
      <c r="A83" s="36"/>
      <c r="B83" s="68"/>
      <c r="C83" s="93"/>
      <c r="D83" s="94">
        <v>3020</v>
      </c>
      <c r="E83" s="51" t="s">
        <v>81</v>
      </c>
      <c r="F83" s="95">
        <v>1500</v>
      </c>
      <c r="G83" s="95">
        <v>1495.91</v>
      </c>
      <c r="H83" s="180">
        <f t="shared" si="2"/>
        <v>99.72733333333333</v>
      </c>
    </row>
    <row r="84" spans="1:8" ht="15" customHeight="1">
      <c r="A84" s="36"/>
      <c r="B84" s="68"/>
      <c r="C84" s="93"/>
      <c r="D84" s="94">
        <v>4010</v>
      </c>
      <c r="E84" s="51" t="s">
        <v>41</v>
      </c>
      <c r="F84" s="95">
        <v>1891518</v>
      </c>
      <c r="G84" s="95">
        <v>1891511.4</v>
      </c>
      <c r="H84" s="180">
        <f t="shared" si="2"/>
        <v>99.99965107389937</v>
      </c>
    </row>
    <row r="85" spans="1:8" ht="15" customHeight="1">
      <c r="A85" s="36"/>
      <c r="B85" s="68"/>
      <c r="C85" s="93"/>
      <c r="D85" s="94">
        <v>4040</v>
      </c>
      <c r="E85" s="51" t="s">
        <v>42</v>
      </c>
      <c r="F85" s="95">
        <v>129130</v>
      </c>
      <c r="G85" s="95">
        <v>129129.56</v>
      </c>
      <c r="H85" s="180">
        <f t="shared" si="2"/>
        <v>99.99965925811199</v>
      </c>
    </row>
    <row r="86" spans="1:8" ht="15" customHeight="1">
      <c r="A86" s="36"/>
      <c r="B86" s="68"/>
      <c r="C86" s="93"/>
      <c r="D86" s="94">
        <v>4110</v>
      </c>
      <c r="E86" s="51" t="s">
        <v>43</v>
      </c>
      <c r="F86" s="95">
        <v>316147</v>
      </c>
      <c r="G86" s="95">
        <v>316141.43</v>
      </c>
      <c r="H86" s="180">
        <f t="shared" si="2"/>
        <v>99.99823816136164</v>
      </c>
    </row>
    <row r="87" spans="1:8" ht="15" customHeight="1">
      <c r="A87" s="36"/>
      <c r="B87" s="68"/>
      <c r="C87" s="93"/>
      <c r="D87" s="94">
        <v>4120</v>
      </c>
      <c r="E87" s="51" t="s">
        <v>44</v>
      </c>
      <c r="F87" s="95">
        <v>50895</v>
      </c>
      <c r="G87" s="95">
        <v>50800.59</v>
      </c>
      <c r="H87" s="180">
        <f t="shared" si="2"/>
        <v>99.81450044208664</v>
      </c>
    </row>
    <row r="88" spans="1:8" ht="15" customHeight="1">
      <c r="A88" s="36"/>
      <c r="B88" s="68"/>
      <c r="C88" s="93"/>
      <c r="D88" s="94">
        <v>4170</v>
      </c>
      <c r="E88" s="51" t="s">
        <v>153</v>
      </c>
      <c r="F88" s="95">
        <v>4205</v>
      </c>
      <c r="G88" s="95">
        <v>3104.58</v>
      </c>
      <c r="H88" s="180">
        <f t="shared" si="2"/>
        <v>73.83067776456599</v>
      </c>
    </row>
    <row r="89" spans="1:8" ht="15" customHeight="1">
      <c r="A89" s="36"/>
      <c r="B89" s="68"/>
      <c r="C89" s="93"/>
      <c r="D89" s="94">
        <v>4171</v>
      </c>
      <c r="E89" s="51" t="s">
        <v>153</v>
      </c>
      <c r="F89" s="95">
        <v>4600</v>
      </c>
      <c r="G89" s="95">
        <v>4600</v>
      </c>
      <c r="H89" s="180">
        <f t="shared" si="2"/>
        <v>100</v>
      </c>
    </row>
    <row r="90" spans="1:8" ht="15" customHeight="1">
      <c r="A90" s="36"/>
      <c r="B90" s="68"/>
      <c r="C90" s="93"/>
      <c r="D90" s="94">
        <v>4210</v>
      </c>
      <c r="E90" s="51" t="s">
        <v>20</v>
      </c>
      <c r="F90" s="95">
        <v>221510</v>
      </c>
      <c r="G90" s="95">
        <v>219957.37</v>
      </c>
      <c r="H90" s="180">
        <f t="shared" si="2"/>
        <v>99.29907001941221</v>
      </c>
    </row>
    <row r="91" spans="1:8" ht="15" customHeight="1">
      <c r="A91" s="36"/>
      <c r="B91" s="68"/>
      <c r="C91" s="93"/>
      <c r="D91" s="94">
        <v>4211</v>
      </c>
      <c r="E91" s="51" t="s">
        <v>20</v>
      </c>
      <c r="F91" s="95">
        <v>1846</v>
      </c>
      <c r="G91" s="95">
        <v>1845.16</v>
      </c>
      <c r="H91" s="180">
        <f>SUM(G91/F91*100)</f>
        <v>99.95449620801735</v>
      </c>
    </row>
    <row r="92" spans="1:8" ht="15" customHeight="1">
      <c r="A92" s="36"/>
      <c r="B92" s="68"/>
      <c r="C92" s="93"/>
      <c r="D92" s="94">
        <v>4300</v>
      </c>
      <c r="E92" s="51" t="s">
        <v>4</v>
      </c>
      <c r="F92" s="95">
        <v>221095</v>
      </c>
      <c r="G92" s="95">
        <v>212292.12</v>
      </c>
      <c r="H92" s="180">
        <f aca="true" t="shared" si="3" ref="H92:H123">SUM(G92/F92*100)</f>
        <v>96.01850788122752</v>
      </c>
    </row>
    <row r="93" spans="1:8" ht="15" customHeight="1">
      <c r="A93" s="36"/>
      <c r="B93" s="68"/>
      <c r="C93" s="93"/>
      <c r="D93" s="94">
        <v>4350</v>
      </c>
      <c r="E93" s="51" t="s">
        <v>189</v>
      </c>
      <c r="F93" s="95">
        <v>6000</v>
      </c>
      <c r="G93" s="95">
        <v>5140.81</v>
      </c>
      <c r="H93" s="180">
        <f t="shared" si="3"/>
        <v>85.68016666666666</v>
      </c>
    </row>
    <row r="94" spans="1:8" ht="15" customHeight="1">
      <c r="A94" s="36"/>
      <c r="B94" s="68"/>
      <c r="C94" s="93"/>
      <c r="D94" s="94">
        <v>4410</v>
      </c>
      <c r="E94" s="51" t="s">
        <v>46</v>
      </c>
      <c r="F94" s="95">
        <v>20000</v>
      </c>
      <c r="G94" s="95">
        <v>19906.63</v>
      </c>
      <c r="H94" s="180">
        <f t="shared" si="3"/>
        <v>99.53315</v>
      </c>
    </row>
    <row r="95" spans="1:8" ht="15" customHeight="1">
      <c r="A95" s="36"/>
      <c r="B95" s="68"/>
      <c r="C95" s="93"/>
      <c r="D95" s="94">
        <v>4420</v>
      </c>
      <c r="E95" s="51" t="s">
        <v>80</v>
      </c>
      <c r="F95" s="95">
        <v>4260</v>
      </c>
      <c r="G95" s="95">
        <v>4258.79</v>
      </c>
      <c r="H95" s="180">
        <f t="shared" si="3"/>
        <v>99.97159624413146</v>
      </c>
    </row>
    <row r="96" spans="1:8" ht="15" customHeight="1">
      <c r="A96" s="36"/>
      <c r="B96" s="68"/>
      <c r="C96" s="93"/>
      <c r="D96" s="94">
        <v>4430</v>
      </c>
      <c r="E96" s="51" t="s">
        <v>217</v>
      </c>
      <c r="F96" s="95">
        <v>705</v>
      </c>
      <c r="G96" s="95">
        <v>705</v>
      </c>
      <c r="H96" s="180">
        <f t="shared" si="3"/>
        <v>100</v>
      </c>
    </row>
    <row r="97" spans="1:8" ht="15" customHeight="1">
      <c r="A97" s="36"/>
      <c r="B97" s="68"/>
      <c r="C97" s="93"/>
      <c r="D97" s="94">
        <v>4440</v>
      </c>
      <c r="E97" s="51" t="s">
        <v>48</v>
      </c>
      <c r="F97" s="95">
        <v>40898</v>
      </c>
      <c r="G97" s="95">
        <v>40898</v>
      </c>
      <c r="H97" s="180">
        <f t="shared" si="3"/>
        <v>100</v>
      </c>
    </row>
    <row r="98" spans="1:8" ht="15" customHeight="1">
      <c r="A98" s="36"/>
      <c r="B98" s="68"/>
      <c r="C98" s="93"/>
      <c r="D98" s="94">
        <v>4610</v>
      </c>
      <c r="E98" s="51" t="s">
        <v>105</v>
      </c>
      <c r="F98" s="95">
        <v>2840</v>
      </c>
      <c r="G98" s="95">
        <v>2835.44</v>
      </c>
      <c r="H98" s="180">
        <f t="shared" si="3"/>
        <v>99.83943661971831</v>
      </c>
    </row>
    <row r="99" spans="1:8" ht="32.25" customHeight="1">
      <c r="A99" s="36"/>
      <c r="B99" s="68"/>
      <c r="C99" s="68"/>
      <c r="D99" s="234">
        <v>6060</v>
      </c>
      <c r="E99" s="140" t="s">
        <v>124</v>
      </c>
      <c r="F99" s="95">
        <f>F100+F101+F102</f>
        <v>41000</v>
      </c>
      <c r="G99" s="95">
        <v>39848.84</v>
      </c>
      <c r="H99" s="180">
        <f t="shared" si="3"/>
        <v>97.19229268292682</v>
      </c>
    </row>
    <row r="100" spans="1:8" ht="32.25" customHeight="1">
      <c r="A100" s="36"/>
      <c r="B100" s="68"/>
      <c r="C100" s="65"/>
      <c r="D100" s="235"/>
      <c r="E100" s="140" t="s">
        <v>239</v>
      </c>
      <c r="F100" s="95">
        <v>28689</v>
      </c>
      <c r="G100" s="95">
        <v>27537.84</v>
      </c>
      <c r="H100" s="180">
        <f t="shared" si="3"/>
        <v>95.98745163651574</v>
      </c>
    </row>
    <row r="101" spans="1:8" ht="32.25" customHeight="1">
      <c r="A101" s="36"/>
      <c r="B101" s="68"/>
      <c r="C101" s="65"/>
      <c r="D101" s="235"/>
      <c r="E101" s="140" t="s">
        <v>238</v>
      </c>
      <c r="F101" s="95">
        <v>8651</v>
      </c>
      <c r="G101" s="95">
        <v>8651</v>
      </c>
      <c r="H101" s="180">
        <f t="shared" si="3"/>
        <v>100</v>
      </c>
    </row>
    <row r="102" spans="1:8" ht="32.25" customHeight="1">
      <c r="A102" s="36"/>
      <c r="B102" s="68"/>
      <c r="C102" s="100"/>
      <c r="D102" s="211"/>
      <c r="E102" s="140" t="s">
        <v>237</v>
      </c>
      <c r="F102" s="95">
        <v>3660</v>
      </c>
      <c r="G102" s="95">
        <v>3660</v>
      </c>
      <c r="H102" s="180">
        <f t="shared" si="3"/>
        <v>100</v>
      </c>
    </row>
    <row r="103" spans="1:8" ht="15" customHeight="1">
      <c r="A103" s="36"/>
      <c r="B103" s="37">
        <v>75075</v>
      </c>
      <c r="C103" s="38"/>
      <c r="D103" s="39"/>
      <c r="E103" s="40" t="s">
        <v>184</v>
      </c>
      <c r="F103" s="59">
        <f>F104+F105+F106+F107</f>
        <v>88640</v>
      </c>
      <c r="G103" s="59">
        <f>G104+G105+G106+G107</f>
        <v>81212.09</v>
      </c>
      <c r="H103" s="180">
        <f t="shared" si="3"/>
        <v>91.62013763537907</v>
      </c>
    </row>
    <row r="104" spans="1:8" ht="15" customHeight="1">
      <c r="A104" s="36"/>
      <c r="B104" s="68"/>
      <c r="C104" s="93"/>
      <c r="D104" s="94">
        <v>4170</v>
      </c>
      <c r="E104" s="51" t="s">
        <v>153</v>
      </c>
      <c r="F104" s="95">
        <v>2970</v>
      </c>
      <c r="G104" s="95">
        <v>2962.4</v>
      </c>
      <c r="H104" s="180">
        <f t="shared" si="3"/>
        <v>99.74410774410775</v>
      </c>
    </row>
    <row r="105" spans="1:8" ht="15" customHeight="1">
      <c r="A105" s="36"/>
      <c r="B105" s="42"/>
      <c r="C105" s="43"/>
      <c r="D105" s="44">
        <v>4210</v>
      </c>
      <c r="E105" s="45" t="s">
        <v>20</v>
      </c>
      <c r="F105" s="46">
        <v>10670</v>
      </c>
      <c r="G105" s="46">
        <v>8350.13</v>
      </c>
      <c r="H105" s="180">
        <f t="shared" si="3"/>
        <v>78.25801312089972</v>
      </c>
    </row>
    <row r="106" spans="1:8" ht="15" customHeight="1">
      <c r="A106" s="36"/>
      <c r="B106" s="42"/>
      <c r="C106" s="100"/>
      <c r="D106" s="101">
        <v>4300</v>
      </c>
      <c r="E106" s="45" t="s">
        <v>4</v>
      </c>
      <c r="F106" s="61">
        <v>69000</v>
      </c>
      <c r="G106" s="61">
        <v>64025.56</v>
      </c>
      <c r="H106" s="180">
        <f t="shared" si="3"/>
        <v>92.79066666666667</v>
      </c>
    </row>
    <row r="107" spans="1:8" ht="15" customHeight="1">
      <c r="A107" s="36"/>
      <c r="B107" s="68"/>
      <c r="C107" s="100"/>
      <c r="D107" s="224">
        <v>6060</v>
      </c>
      <c r="E107" s="140" t="s">
        <v>124</v>
      </c>
      <c r="F107" s="72">
        <v>6000</v>
      </c>
      <c r="G107" s="72">
        <v>5874</v>
      </c>
      <c r="H107" s="180">
        <f t="shared" si="3"/>
        <v>97.89999999999999</v>
      </c>
    </row>
    <row r="108" spans="1:8" ht="15" customHeight="1">
      <c r="A108" s="36"/>
      <c r="B108" s="37">
        <v>75095</v>
      </c>
      <c r="C108" s="38"/>
      <c r="D108" s="39"/>
      <c r="E108" s="40" t="s">
        <v>19</v>
      </c>
      <c r="F108" s="59">
        <f>SUM(F109:F117)</f>
        <v>112020</v>
      </c>
      <c r="G108" s="59">
        <f>SUM(G109:G117)</f>
        <v>105959.95999999999</v>
      </c>
      <c r="H108" s="180">
        <f t="shared" si="3"/>
        <v>94.59021603285127</v>
      </c>
    </row>
    <row r="109" spans="1:8" ht="15" customHeight="1">
      <c r="A109" s="36"/>
      <c r="B109" s="42"/>
      <c r="C109" s="43"/>
      <c r="D109" s="44">
        <v>4170</v>
      </c>
      <c r="E109" s="45" t="s">
        <v>153</v>
      </c>
      <c r="F109" s="46">
        <v>1694</v>
      </c>
      <c r="G109" s="46">
        <v>1694</v>
      </c>
      <c r="H109" s="180">
        <f t="shared" si="3"/>
        <v>100</v>
      </c>
    </row>
    <row r="110" spans="1:8" ht="15" customHeight="1">
      <c r="A110" s="36"/>
      <c r="B110" s="42"/>
      <c r="C110" s="43"/>
      <c r="D110" s="44">
        <v>4210</v>
      </c>
      <c r="E110" s="45" t="s">
        <v>20</v>
      </c>
      <c r="F110" s="46">
        <v>45446</v>
      </c>
      <c r="G110" s="46">
        <v>40621.57</v>
      </c>
      <c r="H110" s="180">
        <f t="shared" si="3"/>
        <v>89.38425824054922</v>
      </c>
    </row>
    <row r="111" spans="1:8" ht="15" customHeight="1">
      <c r="A111" s="36"/>
      <c r="B111" s="42"/>
      <c r="C111" s="100"/>
      <c r="D111" s="101">
        <v>4211</v>
      </c>
      <c r="E111" s="45" t="s">
        <v>20</v>
      </c>
      <c r="F111" s="46">
        <v>750</v>
      </c>
      <c r="G111" s="46">
        <v>743.06</v>
      </c>
      <c r="H111" s="180">
        <f t="shared" si="3"/>
        <v>99.07466666666666</v>
      </c>
    </row>
    <row r="112" spans="1:8" ht="15" customHeight="1">
      <c r="A112" s="36"/>
      <c r="B112" s="42"/>
      <c r="C112" s="100"/>
      <c r="D112" s="101">
        <v>4300</v>
      </c>
      <c r="E112" s="45" t="s">
        <v>4</v>
      </c>
      <c r="F112" s="61">
        <v>18603</v>
      </c>
      <c r="G112" s="61">
        <v>18598.99</v>
      </c>
      <c r="H112" s="180">
        <f t="shared" si="3"/>
        <v>99.97844433693491</v>
      </c>
    </row>
    <row r="113" spans="1:8" ht="15" customHeight="1">
      <c r="A113" s="36"/>
      <c r="B113" s="68"/>
      <c r="C113" s="100"/>
      <c r="D113" s="224">
        <v>4301</v>
      </c>
      <c r="E113" s="45" t="s">
        <v>4</v>
      </c>
      <c r="F113" s="72">
        <v>1165</v>
      </c>
      <c r="G113" s="72">
        <v>1165</v>
      </c>
      <c r="H113" s="180">
        <f t="shared" si="3"/>
        <v>100</v>
      </c>
    </row>
    <row r="114" spans="1:8" ht="15" customHeight="1">
      <c r="A114" s="36"/>
      <c r="B114" s="68"/>
      <c r="C114" s="100"/>
      <c r="D114" s="224">
        <v>4302</v>
      </c>
      <c r="E114" s="45" t="s">
        <v>4</v>
      </c>
      <c r="F114" s="72">
        <v>357</v>
      </c>
      <c r="G114" s="72">
        <v>356</v>
      </c>
      <c r="H114" s="180">
        <f t="shared" si="3"/>
        <v>99.71988795518207</v>
      </c>
    </row>
    <row r="115" spans="1:8" ht="15" customHeight="1">
      <c r="A115" s="36"/>
      <c r="B115" s="68"/>
      <c r="C115" s="93"/>
      <c r="D115" s="94">
        <v>4430</v>
      </c>
      <c r="E115" s="51" t="s">
        <v>47</v>
      </c>
      <c r="F115" s="95">
        <v>40000</v>
      </c>
      <c r="G115" s="95">
        <v>38881.34</v>
      </c>
      <c r="H115" s="180">
        <f t="shared" si="3"/>
        <v>97.20334999999999</v>
      </c>
    </row>
    <row r="116" spans="1:8" ht="15" customHeight="1">
      <c r="A116" s="36"/>
      <c r="B116" s="68"/>
      <c r="C116" s="93"/>
      <c r="D116" s="94">
        <v>4431</v>
      </c>
      <c r="E116" s="51" t="s">
        <v>47</v>
      </c>
      <c r="F116" s="95">
        <v>105</v>
      </c>
      <c r="G116" s="95">
        <v>0</v>
      </c>
      <c r="H116" s="180">
        <f t="shared" si="3"/>
        <v>0</v>
      </c>
    </row>
    <row r="117" spans="1:8" ht="15" customHeight="1">
      <c r="A117" s="36"/>
      <c r="B117" s="68"/>
      <c r="C117" s="93"/>
      <c r="D117" s="94">
        <v>6060</v>
      </c>
      <c r="E117" s="51" t="s">
        <v>124</v>
      </c>
      <c r="F117" s="95">
        <v>3900</v>
      </c>
      <c r="G117" s="95">
        <v>3900</v>
      </c>
      <c r="H117" s="180">
        <f t="shared" si="3"/>
        <v>100</v>
      </c>
    </row>
    <row r="118" spans="1:8" s="74" customFormat="1" ht="48" customHeight="1">
      <c r="A118" s="186">
        <v>751</v>
      </c>
      <c r="B118" s="160"/>
      <c r="C118" s="102"/>
      <c r="D118" s="103"/>
      <c r="E118" s="104" t="s">
        <v>98</v>
      </c>
      <c r="F118" s="105">
        <f>F119+F124</f>
        <v>53102</v>
      </c>
      <c r="G118" s="105">
        <f>G119+G124</f>
        <v>51492</v>
      </c>
      <c r="H118" s="180">
        <f t="shared" si="3"/>
        <v>96.96809912997627</v>
      </c>
    </row>
    <row r="119" spans="1:8" ht="34.5" customHeight="1">
      <c r="A119" s="106"/>
      <c r="B119" s="187">
        <v>75101</v>
      </c>
      <c r="C119" s="158"/>
      <c r="D119" s="159"/>
      <c r="E119" s="109" t="s">
        <v>99</v>
      </c>
      <c r="F119" s="77">
        <f>F120+F121+F122+F123</f>
        <v>2908</v>
      </c>
      <c r="G119" s="77">
        <f>G120+G121+G122+G123</f>
        <v>2908</v>
      </c>
      <c r="H119" s="180">
        <f t="shared" si="3"/>
        <v>100</v>
      </c>
    </row>
    <row r="120" spans="1:8" ht="15" customHeight="1">
      <c r="A120" s="36"/>
      <c r="B120" s="68"/>
      <c r="C120" s="93"/>
      <c r="D120" s="94">
        <v>4110</v>
      </c>
      <c r="E120" s="51" t="s">
        <v>43</v>
      </c>
      <c r="F120" s="95">
        <v>86</v>
      </c>
      <c r="G120" s="95">
        <v>86</v>
      </c>
      <c r="H120" s="180">
        <f t="shared" si="3"/>
        <v>100</v>
      </c>
    </row>
    <row r="121" spans="1:8" ht="15" customHeight="1">
      <c r="A121" s="36"/>
      <c r="B121" s="68"/>
      <c r="C121" s="93"/>
      <c r="D121" s="94">
        <v>4120</v>
      </c>
      <c r="E121" s="51" t="s">
        <v>44</v>
      </c>
      <c r="F121" s="95">
        <v>13</v>
      </c>
      <c r="G121" s="95">
        <v>13</v>
      </c>
      <c r="H121" s="180">
        <f t="shared" si="3"/>
        <v>100</v>
      </c>
    </row>
    <row r="122" spans="1:8" ht="17.25" customHeight="1">
      <c r="A122" s="36"/>
      <c r="B122" s="68"/>
      <c r="C122" s="93"/>
      <c r="D122" s="231">
        <v>4170</v>
      </c>
      <c r="E122" s="51" t="s">
        <v>153</v>
      </c>
      <c r="F122" s="95">
        <v>1000</v>
      </c>
      <c r="G122" s="95">
        <v>1000</v>
      </c>
      <c r="H122" s="180">
        <f t="shared" si="3"/>
        <v>100</v>
      </c>
    </row>
    <row r="123" spans="1:8" ht="15" customHeight="1">
      <c r="A123" s="106"/>
      <c r="B123" s="47"/>
      <c r="C123" s="157"/>
      <c r="D123" s="232">
        <v>4210</v>
      </c>
      <c r="E123" s="71" t="s">
        <v>20</v>
      </c>
      <c r="F123" s="79">
        <v>1809</v>
      </c>
      <c r="G123" s="79">
        <v>1809</v>
      </c>
      <c r="H123" s="180">
        <f t="shared" si="3"/>
        <v>100</v>
      </c>
    </row>
    <row r="124" spans="1:8" ht="46.5" customHeight="1">
      <c r="A124" s="106"/>
      <c r="B124" s="233">
        <v>75109</v>
      </c>
      <c r="C124" s="158"/>
      <c r="D124" s="159"/>
      <c r="E124" s="109" t="s">
        <v>219</v>
      </c>
      <c r="F124" s="77">
        <f>SUM(F125:F132)</f>
        <v>50194</v>
      </c>
      <c r="G124" s="77">
        <f>SUM(G125:G132)</f>
        <v>48584</v>
      </c>
      <c r="H124" s="180">
        <f aca="true" t="shared" si="4" ref="H124:H131">SUM(G124/F124*100)</f>
        <v>96.79244531218872</v>
      </c>
    </row>
    <row r="125" spans="1:8" ht="15" customHeight="1">
      <c r="A125" s="36"/>
      <c r="B125" s="68"/>
      <c r="C125" s="93"/>
      <c r="D125" s="94">
        <v>3030</v>
      </c>
      <c r="E125" s="51" t="s">
        <v>220</v>
      </c>
      <c r="F125" s="95">
        <v>28400</v>
      </c>
      <c r="G125" s="95">
        <v>26790</v>
      </c>
      <c r="H125" s="180">
        <f t="shared" si="4"/>
        <v>94.33098591549296</v>
      </c>
    </row>
    <row r="126" spans="1:8" ht="15" customHeight="1">
      <c r="A126" s="36"/>
      <c r="B126" s="68"/>
      <c r="C126" s="93"/>
      <c r="D126" s="94">
        <v>4110</v>
      </c>
      <c r="E126" s="51" t="s">
        <v>43</v>
      </c>
      <c r="F126" s="95">
        <v>1329</v>
      </c>
      <c r="G126" s="95">
        <v>1329</v>
      </c>
      <c r="H126" s="180">
        <f t="shared" si="4"/>
        <v>100</v>
      </c>
    </row>
    <row r="127" spans="1:8" ht="15" customHeight="1">
      <c r="A127" s="36"/>
      <c r="B127" s="68"/>
      <c r="C127" s="93"/>
      <c r="D127" s="94">
        <v>4120</v>
      </c>
      <c r="E127" s="51" t="s">
        <v>44</v>
      </c>
      <c r="F127" s="95">
        <v>190</v>
      </c>
      <c r="G127" s="95">
        <v>190</v>
      </c>
      <c r="H127" s="180">
        <f t="shared" si="4"/>
        <v>100</v>
      </c>
    </row>
    <row r="128" spans="1:8" ht="15" customHeight="1">
      <c r="A128" s="36"/>
      <c r="B128" s="68"/>
      <c r="C128" s="93"/>
      <c r="D128" s="94">
        <v>4170</v>
      </c>
      <c r="E128" s="51" t="s">
        <v>153</v>
      </c>
      <c r="F128" s="95">
        <v>9322</v>
      </c>
      <c r="G128" s="95">
        <v>9322</v>
      </c>
      <c r="H128" s="180">
        <f t="shared" si="4"/>
        <v>100</v>
      </c>
    </row>
    <row r="129" spans="1:8" ht="15" customHeight="1">
      <c r="A129" s="106"/>
      <c r="B129" s="47"/>
      <c r="C129" s="100"/>
      <c r="D129" s="110">
        <v>4210</v>
      </c>
      <c r="E129" s="71" t="s">
        <v>20</v>
      </c>
      <c r="F129" s="79">
        <v>6264</v>
      </c>
      <c r="G129" s="79">
        <v>6264</v>
      </c>
      <c r="H129" s="180">
        <f t="shared" si="4"/>
        <v>100</v>
      </c>
    </row>
    <row r="130" spans="1:8" ht="15" customHeight="1">
      <c r="A130" s="111"/>
      <c r="B130" s="68"/>
      <c r="C130" s="43"/>
      <c r="D130" s="175">
        <v>4260</v>
      </c>
      <c r="E130" s="71" t="s">
        <v>68</v>
      </c>
      <c r="F130" s="79">
        <v>149</v>
      </c>
      <c r="G130" s="79">
        <v>149</v>
      </c>
      <c r="H130" s="180">
        <f t="shared" si="4"/>
        <v>100</v>
      </c>
    </row>
    <row r="131" spans="1:8" ht="15" customHeight="1">
      <c r="A131" s="111"/>
      <c r="B131" s="68"/>
      <c r="C131" s="43"/>
      <c r="D131" s="175">
        <v>4300</v>
      </c>
      <c r="E131" s="71" t="s">
        <v>4</v>
      </c>
      <c r="F131" s="79">
        <v>4132</v>
      </c>
      <c r="G131" s="79">
        <v>4132</v>
      </c>
      <c r="H131" s="180">
        <f t="shared" si="4"/>
        <v>100</v>
      </c>
    </row>
    <row r="132" spans="1:8" ht="15" customHeight="1">
      <c r="A132" s="36"/>
      <c r="B132" s="68"/>
      <c r="C132" s="134"/>
      <c r="D132" s="230">
        <v>4410</v>
      </c>
      <c r="E132" s="51" t="s">
        <v>46</v>
      </c>
      <c r="F132" s="95">
        <v>408</v>
      </c>
      <c r="G132" s="95">
        <v>408</v>
      </c>
      <c r="H132" s="180">
        <f aca="true" t="shared" si="5" ref="H132:H141">SUM(G132/F132*100)</f>
        <v>100</v>
      </c>
    </row>
    <row r="133" spans="1:8" s="74" customFormat="1" ht="15" customHeight="1">
      <c r="A133" s="160">
        <v>752</v>
      </c>
      <c r="B133" s="161"/>
      <c r="C133" s="228"/>
      <c r="D133" s="229"/>
      <c r="E133" s="104" t="s">
        <v>116</v>
      </c>
      <c r="F133" s="105">
        <f>F134</f>
        <v>600</v>
      </c>
      <c r="G133" s="105">
        <f>G134</f>
        <v>600</v>
      </c>
      <c r="H133" s="180">
        <f t="shared" si="5"/>
        <v>100</v>
      </c>
    </row>
    <row r="134" spans="1:8" ht="15" customHeight="1">
      <c r="A134" s="106"/>
      <c r="B134" s="158">
        <v>75212</v>
      </c>
      <c r="C134" s="158"/>
      <c r="D134" s="159"/>
      <c r="E134" s="109" t="s">
        <v>117</v>
      </c>
      <c r="F134" s="77">
        <f>F135+F136</f>
        <v>600</v>
      </c>
      <c r="G134" s="77">
        <f>G135+G136</f>
        <v>600</v>
      </c>
      <c r="H134" s="180">
        <f t="shared" si="5"/>
        <v>100</v>
      </c>
    </row>
    <row r="135" spans="1:8" ht="15" customHeight="1">
      <c r="A135" s="36"/>
      <c r="B135" s="68"/>
      <c r="C135" s="93"/>
      <c r="D135" s="94">
        <v>4170</v>
      </c>
      <c r="E135" s="51" t="s">
        <v>153</v>
      </c>
      <c r="F135" s="95">
        <v>450</v>
      </c>
      <c r="G135" s="95">
        <v>450</v>
      </c>
      <c r="H135" s="180">
        <f t="shared" si="5"/>
        <v>100</v>
      </c>
    </row>
    <row r="136" spans="1:8" ht="15" customHeight="1">
      <c r="A136" s="111"/>
      <c r="B136" s="68"/>
      <c r="C136" s="65"/>
      <c r="D136" s="66">
        <v>4300</v>
      </c>
      <c r="E136" s="71" t="s">
        <v>4</v>
      </c>
      <c r="F136" s="79">
        <v>150</v>
      </c>
      <c r="G136" s="79">
        <v>150</v>
      </c>
      <c r="H136" s="180">
        <f t="shared" si="5"/>
        <v>100</v>
      </c>
    </row>
    <row r="137" spans="1:8" s="74" customFormat="1" ht="33" customHeight="1">
      <c r="A137" s="186">
        <v>754</v>
      </c>
      <c r="B137" s="161"/>
      <c r="C137" s="161"/>
      <c r="D137" s="162"/>
      <c r="E137" s="104" t="s">
        <v>154</v>
      </c>
      <c r="F137" s="105">
        <f>F138</f>
        <v>26200</v>
      </c>
      <c r="G137" s="105">
        <f>G138</f>
        <v>26043.77</v>
      </c>
      <c r="H137" s="180">
        <f t="shared" si="5"/>
        <v>99.40370229007634</v>
      </c>
    </row>
    <row r="138" spans="1:8" ht="21" customHeight="1">
      <c r="A138" s="106"/>
      <c r="B138" s="158">
        <v>75404</v>
      </c>
      <c r="C138" s="158"/>
      <c r="D138" s="159"/>
      <c r="E138" s="109" t="s">
        <v>155</v>
      </c>
      <c r="F138" s="77">
        <f>F139</f>
        <v>26200</v>
      </c>
      <c r="G138" s="77">
        <f>G139</f>
        <v>26043.77</v>
      </c>
      <c r="H138" s="180">
        <f t="shared" si="5"/>
        <v>99.40370229007634</v>
      </c>
    </row>
    <row r="139" spans="1:8" ht="19.5" customHeight="1">
      <c r="A139" s="106"/>
      <c r="B139" s="47"/>
      <c r="C139" s="100"/>
      <c r="D139" s="211">
        <v>3000</v>
      </c>
      <c r="E139" s="71" t="s">
        <v>229</v>
      </c>
      <c r="F139" s="79">
        <f>F140+F141</f>
        <v>26200</v>
      </c>
      <c r="G139" s="79">
        <f>G140+G141</f>
        <v>26043.77</v>
      </c>
      <c r="H139" s="180">
        <f t="shared" si="5"/>
        <v>99.40370229007634</v>
      </c>
    </row>
    <row r="140" spans="1:8" ht="19.5" customHeight="1">
      <c r="A140" s="106"/>
      <c r="B140" s="47"/>
      <c r="C140" s="69"/>
      <c r="D140" s="117"/>
      <c r="E140" s="71" t="s">
        <v>230</v>
      </c>
      <c r="F140" s="79">
        <v>25000</v>
      </c>
      <c r="G140" s="79">
        <v>24843.77</v>
      </c>
      <c r="H140" s="180">
        <f t="shared" si="5"/>
        <v>99.37508000000001</v>
      </c>
    </row>
    <row r="141" spans="1:8" ht="19.5" customHeight="1">
      <c r="A141" s="106"/>
      <c r="B141" s="47"/>
      <c r="C141" s="100"/>
      <c r="D141" s="211"/>
      <c r="E141" s="71" t="s">
        <v>231</v>
      </c>
      <c r="F141" s="79">
        <v>1200</v>
      </c>
      <c r="G141" s="79">
        <v>1200</v>
      </c>
      <c r="H141" s="180">
        <f t="shared" si="5"/>
        <v>100</v>
      </c>
    </row>
    <row r="142" spans="1:8" s="116" customFormat="1" ht="24.75" customHeight="1">
      <c r="A142" s="188">
        <v>757</v>
      </c>
      <c r="B142" s="112"/>
      <c r="C142" s="113"/>
      <c r="D142" s="114"/>
      <c r="E142" s="115" t="s">
        <v>82</v>
      </c>
      <c r="F142" s="105">
        <f>F143+F145</f>
        <v>1374266</v>
      </c>
      <c r="G142" s="105">
        <f>G143+G145</f>
        <v>237080.25</v>
      </c>
      <c r="H142" s="180">
        <f aca="true" t="shared" si="6" ref="H142:H151">SUM(G142/F142*100)</f>
        <v>17.251409115848023</v>
      </c>
    </row>
    <row r="143" spans="1:8" ht="36" customHeight="1">
      <c r="A143" s="106"/>
      <c r="B143" s="189">
        <v>75702</v>
      </c>
      <c r="C143" s="107"/>
      <c r="D143" s="108"/>
      <c r="E143" s="109" t="s">
        <v>100</v>
      </c>
      <c r="F143" s="77">
        <f>F144</f>
        <v>336870</v>
      </c>
      <c r="G143" s="77">
        <f>G144</f>
        <v>237080.25</v>
      </c>
      <c r="H143" s="180">
        <f t="shared" si="6"/>
        <v>70.37737109270638</v>
      </c>
    </row>
    <row r="144" spans="1:8" ht="50.25" customHeight="1">
      <c r="A144" s="111"/>
      <c r="B144" s="68"/>
      <c r="C144" s="69"/>
      <c r="D144" s="117">
        <v>8070</v>
      </c>
      <c r="E144" s="73" t="s">
        <v>130</v>
      </c>
      <c r="F144" s="79">
        <v>336870</v>
      </c>
      <c r="G144" s="79">
        <v>237080.25</v>
      </c>
      <c r="H144" s="180">
        <f t="shared" si="6"/>
        <v>70.37737109270638</v>
      </c>
    </row>
    <row r="145" spans="1:8" ht="48.75" customHeight="1">
      <c r="A145" s="111"/>
      <c r="B145" s="190">
        <v>75704</v>
      </c>
      <c r="C145" s="155"/>
      <c r="D145" s="156"/>
      <c r="E145" s="109" t="s">
        <v>111</v>
      </c>
      <c r="F145" s="77">
        <f>F146</f>
        <v>1037396</v>
      </c>
      <c r="G145" s="77">
        <f>G146</f>
        <v>0</v>
      </c>
      <c r="H145" s="180">
        <f t="shared" si="6"/>
        <v>0</v>
      </c>
    </row>
    <row r="146" spans="1:8" ht="21" customHeight="1">
      <c r="A146" s="111"/>
      <c r="B146" s="68"/>
      <c r="C146" s="69"/>
      <c r="D146" s="117">
        <v>8020</v>
      </c>
      <c r="E146" s="73" t="s">
        <v>131</v>
      </c>
      <c r="F146" s="79">
        <f>F147+F148</f>
        <v>1037396</v>
      </c>
      <c r="G146" s="79">
        <f>G147+G148</f>
        <v>0</v>
      </c>
      <c r="H146" s="180">
        <f t="shared" si="6"/>
        <v>0</v>
      </c>
    </row>
    <row r="147" spans="1:8" ht="21" customHeight="1">
      <c r="A147" s="111"/>
      <c r="B147" s="68"/>
      <c r="C147" s="69"/>
      <c r="D147" s="117"/>
      <c r="E147" s="73" t="s">
        <v>203</v>
      </c>
      <c r="F147" s="79">
        <v>11396</v>
      </c>
      <c r="G147" s="79">
        <v>0</v>
      </c>
      <c r="H147" s="180">
        <f t="shared" si="6"/>
        <v>0</v>
      </c>
    </row>
    <row r="148" spans="1:8" ht="21" customHeight="1">
      <c r="A148" s="111"/>
      <c r="B148" s="68"/>
      <c r="C148" s="100"/>
      <c r="D148" s="211"/>
      <c r="E148" s="73" t="s">
        <v>202</v>
      </c>
      <c r="F148" s="79">
        <v>1026000</v>
      </c>
      <c r="G148" s="79">
        <v>0</v>
      </c>
      <c r="H148" s="180">
        <f t="shared" si="6"/>
        <v>0</v>
      </c>
    </row>
    <row r="149" spans="1:8" s="116" customFormat="1" ht="15" customHeight="1">
      <c r="A149" s="112">
        <v>758</v>
      </c>
      <c r="B149" s="168"/>
      <c r="C149" s="168"/>
      <c r="D149" s="169"/>
      <c r="E149" s="115" t="s">
        <v>83</v>
      </c>
      <c r="F149" s="105">
        <f>F150</f>
        <v>0</v>
      </c>
      <c r="G149" s="105">
        <f>G150</f>
        <v>0</v>
      </c>
      <c r="H149" s="180" t="e">
        <f t="shared" si="6"/>
        <v>#DIV/0!</v>
      </c>
    </row>
    <row r="150" spans="1:8" ht="15" customHeight="1">
      <c r="A150" s="75"/>
      <c r="B150" s="158">
        <v>75818</v>
      </c>
      <c r="C150" s="158"/>
      <c r="D150" s="159"/>
      <c r="E150" s="76" t="s">
        <v>84</v>
      </c>
      <c r="F150" s="77">
        <f>F151+F152</f>
        <v>0</v>
      </c>
      <c r="G150" s="77">
        <f>G151+G152</f>
        <v>0</v>
      </c>
      <c r="H150" s="180" t="e">
        <f t="shared" si="6"/>
        <v>#DIV/0!</v>
      </c>
    </row>
    <row r="151" spans="1:8" ht="15" customHeight="1">
      <c r="A151" s="67"/>
      <c r="B151" s="150"/>
      <c r="C151" s="216"/>
      <c r="D151" s="217">
        <v>4810</v>
      </c>
      <c r="E151" s="153" t="s">
        <v>132</v>
      </c>
      <c r="F151" s="154">
        <v>0</v>
      </c>
      <c r="G151" s="154">
        <v>0</v>
      </c>
      <c r="H151" s="180" t="e">
        <f t="shared" si="6"/>
        <v>#DIV/0!</v>
      </c>
    </row>
    <row r="152" spans="1:8" ht="15" customHeight="1">
      <c r="A152" s="67"/>
      <c r="B152" s="150"/>
      <c r="C152" s="151"/>
      <c r="D152" s="152">
        <v>6800</v>
      </c>
      <c r="E152" s="153" t="s">
        <v>185</v>
      </c>
      <c r="F152" s="154">
        <v>0</v>
      </c>
      <c r="G152" s="154">
        <v>0</v>
      </c>
      <c r="H152" s="180">
        <v>0</v>
      </c>
    </row>
    <row r="153" spans="1:8" ht="15" customHeight="1">
      <c r="A153" s="32">
        <v>801</v>
      </c>
      <c r="B153" s="54"/>
      <c r="C153" s="54"/>
      <c r="D153" s="55"/>
      <c r="E153" s="56" t="s">
        <v>21</v>
      </c>
      <c r="F153" s="118">
        <f>SUM(F154+F168+F178+F183+F185+F192+F194)</f>
        <v>12674032</v>
      </c>
      <c r="G153" s="118">
        <f>SUM(G154+G168+G178+G183+G185+G192+G194)</f>
        <v>12662255.91</v>
      </c>
      <c r="H153" s="180">
        <f>SUM(G153/F153*100)</f>
        <v>99.90708489610883</v>
      </c>
    </row>
    <row r="154" spans="1:8" ht="15" customHeight="1">
      <c r="A154" s="119"/>
      <c r="B154" s="37">
        <v>80101</v>
      </c>
      <c r="C154" s="38"/>
      <c r="D154" s="39"/>
      <c r="E154" s="40" t="s">
        <v>22</v>
      </c>
      <c r="F154" s="120">
        <f>F155+F160+F161</f>
        <v>6652220</v>
      </c>
      <c r="G154" s="120">
        <f>G155+G160+G161</f>
        <v>6648842.51</v>
      </c>
      <c r="H154" s="180">
        <f>SUM(G154/F154*100)</f>
        <v>99.94922762626611</v>
      </c>
    </row>
    <row r="155" spans="1:8" ht="32.25" customHeight="1">
      <c r="A155" s="36"/>
      <c r="B155" s="42"/>
      <c r="C155" s="43"/>
      <c r="D155" s="44">
        <v>2510</v>
      </c>
      <c r="E155" s="141" t="s">
        <v>23</v>
      </c>
      <c r="F155" s="121">
        <f>F157+F158+F159</f>
        <v>6015858</v>
      </c>
      <c r="G155" s="121">
        <f>G157+G158+G159</f>
        <v>6015858</v>
      </c>
      <c r="H155" s="180">
        <f>SUM(G155/F155*100)</f>
        <v>100</v>
      </c>
    </row>
    <row r="156" spans="1:8" ht="15" customHeight="1">
      <c r="A156" s="36"/>
      <c r="B156" s="42"/>
      <c r="C156" s="47"/>
      <c r="D156" s="48"/>
      <c r="E156" s="49" t="s">
        <v>5</v>
      </c>
      <c r="F156" s="36"/>
      <c r="G156" s="36"/>
      <c r="H156" s="180"/>
    </row>
    <row r="157" spans="1:8" ht="15" customHeight="1">
      <c r="A157" s="36"/>
      <c r="B157" s="42"/>
      <c r="C157" s="42"/>
      <c r="E157" s="51" t="s">
        <v>24</v>
      </c>
      <c r="F157" s="122">
        <v>1729809</v>
      </c>
      <c r="G157" s="122">
        <v>1729809</v>
      </c>
      <c r="H157" s="180">
        <f>SUM(G157/F157*100)</f>
        <v>100</v>
      </c>
    </row>
    <row r="158" spans="1:8" ht="15" customHeight="1">
      <c r="A158" s="36"/>
      <c r="B158" s="42"/>
      <c r="C158" s="42"/>
      <c r="E158" s="51" t="s">
        <v>25</v>
      </c>
      <c r="F158" s="122">
        <v>2518572</v>
      </c>
      <c r="G158" s="122">
        <v>2518572</v>
      </c>
      <c r="H158" s="180">
        <f>SUM(G158/F158*100)</f>
        <v>100</v>
      </c>
    </row>
    <row r="159" spans="1:8" ht="15" customHeight="1">
      <c r="A159" s="36"/>
      <c r="B159" s="42"/>
      <c r="C159" s="50"/>
      <c r="D159" s="10"/>
      <c r="E159" s="51" t="s">
        <v>26</v>
      </c>
      <c r="F159" s="122">
        <v>1767477</v>
      </c>
      <c r="G159" s="122">
        <v>1767477</v>
      </c>
      <c r="H159" s="180">
        <f>SUM(G159/F159*100)</f>
        <v>100</v>
      </c>
    </row>
    <row r="160" spans="1:8" ht="15" customHeight="1">
      <c r="A160" s="36"/>
      <c r="B160" s="68"/>
      <c r="C160" s="93"/>
      <c r="D160" s="94">
        <v>3260</v>
      </c>
      <c r="E160" s="51" t="s">
        <v>159</v>
      </c>
      <c r="F160" s="122">
        <v>7708</v>
      </c>
      <c r="G160" s="122">
        <v>7708</v>
      </c>
      <c r="H160" s="180">
        <f>SUM(G160/F160*100)</f>
        <v>100</v>
      </c>
    </row>
    <row r="161" spans="1:8" ht="15" customHeight="1">
      <c r="A161" s="36"/>
      <c r="B161" s="68"/>
      <c r="C161" s="93"/>
      <c r="D161" s="94">
        <v>6050</v>
      </c>
      <c r="E161" s="173" t="s">
        <v>166</v>
      </c>
      <c r="F161" s="122">
        <f>F162+F163+F164+F165+F166+F167</f>
        <v>628654</v>
      </c>
      <c r="G161" s="122">
        <f>G162+G163+G164+G165+G166+G167</f>
        <v>625276.5099999999</v>
      </c>
      <c r="H161" s="180">
        <f>SUM(G161/F161*100)</f>
        <v>99.46274262153743</v>
      </c>
    </row>
    <row r="162" spans="1:8" ht="15" customHeight="1">
      <c r="A162" s="36"/>
      <c r="B162" s="68"/>
      <c r="C162" s="93"/>
      <c r="D162" s="94"/>
      <c r="E162" s="173" t="s">
        <v>167</v>
      </c>
      <c r="F162" s="122">
        <v>0</v>
      </c>
      <c r="G162" s="122">
        <v>0</v>
      </c>
      <c r="H162" s="180">
        <v>0</v>
      </c>
    </row>
    <row r="163" spans="1:8" ht="15" customHeight="1">
      <c r="A163" s="36"/>
      <c r="B163" s="68"/>
      <c r="C163" s="93"/>
      <c r="D163" s="94"/>
      <c r="E163" s="173" t="s">
        <v>193</v>
      </c>
      <c r="F163" s="122">
        <v>21960</v>
      </c>
      <c r="G163" s="122">
        <v>21960</v>
      </c>
      <c r="H163" s="180">
        <f aca="true" t="shared" si="7" ref="H163:H169">SUM(G163/F163*100)</f>
        <v>100</v>
      </c>
    </row>
    <row r="164" spans="1:8" ht="15" customHeight="1">
      <c r="A164" s="36"/>
      <c r="B164" s="68"/>
      <c r="C164" s="93"/>
      <c r="D164" s="94"/>
      <c r="E164" s="173" t="s">
        <v>195</v>
      </c>
      <c r="F164" s="122">
        <v>185394</v>
      </c>
      <c r="G164" s="122">
        <v>183346.41</v>
      </c>
      <c r="H164" s="180">
        <f t="shared" si="7"/>
        <v>98.89554678144924</v>
      </c>
    </row>
    <row r="165" spans="1:8" ht="15" customHeight="1">
      <c r="A165" s="36"/>
      <c r="B165" s="68"/>
      <c r="C165" s="93"/>
      <c r="D165" s="94"/>
      <c r="E165" s="173" t="s">
        <v>204</v>
      </c>
      <c r="F165" s="122">
        <v>100800</v>
      </c>
      <c r="G165" s="122">
        <v>100517.69</v>
      </c>
      <c r="H165" s="180">
        <f t="shared" si="7"/>
        <v>99.71993055555556</v>
      </c>
    </row>
    <row r="166" spans="1:8" ht="15" customHeight="1">
      <c r="A166" s="36"/>
      <c r="B166" s="68"/>
      <c r="C166" s="93"/>
      <c r="D166" s="94"/>
      <c r="E166" s="173" t="s">
        <v>205</v>
      </c>
      <c r="F166" s="122">
        <v>182800</v>
      </c>
      <c r="G166" s="122">
        <v>181816.83</v>
      </c>
      <c r="H166" s="180">
        <f t="shared" si="7"/>
        <v>99.46216083150983</v>
      </c>
    </row>
    <row r="167" spans="1:8" ht="15" customHeight="1">
      <c r="A167" s="36"/>
      <c r="B167" s="68"/>
      <c r="C167" s="93"/>
      <c r="D167" s="94"/>
      <c r="E167" s="173" t="s">
        <v>206</v>
      </c>
      <c r="F167" s="122">
        <v>137700</v>
      </c>
      <c r="G167" s="122">
        <v>137635.58</v>
      </c>
      <c r="H167" s="180">
        <f t="shared" si="7"/>
        <v>99.95321713870733</v>
      </c>
    </row>
    <row r="168" spans="1:8" ht="15" customHeight="1">
      <c r="A168" s="58"/>
      <c r="B168" s="37">
        <v>80104</v>
      </c>
      <c r="C168" s="38"/>
      <c r="D168" s="39"/>
      <c r="E168" s="40" t="s">
        <v>50</v>
      </c>
      <c r="F168" s="120">
        <f>F169+F174+F176+F177</f>
        <v>1794513</v>
      </c>
      <c r="G168" s="120">
        <f>G169+G174+G176+G177</f>
        <v>1794512.4200000002</v>
      </c>
      <c r="H168" s="180">
        <f t="shared" si="7"/>
        <v>99.99996767925337</v>
      </c>
    </row>
    <row r="169" spans="1:8" ht="33" customHeight="1">
      <c r="A169" s="36"/>
      <c r="B169" s="42"/>
      <c r="C169" s="43"/>
      <c r="D169" s="44">
        <v>2510</v>
      </c>
      <c r="E169" s="141" t="s">
        <v>23</v>
      </c>
      <c r="F169" s="121">
        <f>F171+F172+F173</f>
        <v>1744157</v>
      </c>
      <c r="G169" s="121">
        <f>G171+G172+G173</f>
        <v>1744157</v>
      </c>
      <c r="H169" s="180">
        <f t="shared" si="7"/>
        <v>100</v>
      </c>
    </row>
    <row r="170" spans="1:8" ht="15" customHeight="1">
      <c r="A170" s="36"/>
      <c r="B170" s="42"/>
      <c r="C170" s="47"/>
      <c r="D170" s="48"/>
      <c r="E170" s="49" t="s">
        <v>5</v>
      </c>
      <c r="F170" s="36"/>
      <c r="G170" s="36"/>
      <c r="H170" s="180"/>
    </row>
    <row r="171" spans="1:8" ht="15" customHeight="1">
      <c r="A171" s="36"/>
      <c r="B171" s="42"/>
      <c r="C171" s="42"/>
      <c r="E171" s="51" t="s">
        <v>51</v>
      </c>
      <c r="F171" s="122">
        <v>519040</v>
      </c>
      <c r="G171" s="122">
        <v>519040</v>
      </c>
      <c r="H171" s="180">
        <f aca="true" t="shared" si="8" ref="H171:H179">SUM(G171/F171*100)</f>
        <v>100</v>
      </c>
    </row>
    <row r="172" spans="1:8" ht="15" customHeight="1">
      <c r="A172" s="36"/>
      <c r="B172" s="42"/>
      <c r="C172" s="42"/>
      <c r="E172" s="51" t="s">
        <v>52</v>
      </c>
      <c r="F172" s="122">
        <v>596767</v>
      </c>
      <c r="G172" s="122">
        <v>596767</v>
      </c>
      <c r="H172" s="180">
        <f t="shared" si="8"/>
        <v>100</v>
      </c>
    </row>
    <row r="173" spans="1:8" ht="15" customHeight="1">
      <c r="A173" s="36"/>
      <c r="B173" s="42"/>
      <c r="C173" s="50"/>
      <c r="D173" s="10"/>
      <c r="E173" s="51" t="s">
        <v>53</v>
      </c>
      <c r="F173" s="122">
        <v>628350</v>
      </c>
      <c r="G173" s="122">
        <v>628350</v>
      </c>
      <c r="H173" s="180">
        <f t="shared" si="8"/>
        <v>100</v>
      </c>
    </row>
    <row r="174" spans="1:8" s="86" customFormat="1" ht="15.75" customHeight="1">
      <c r="A174" s="145"/>
      <c r="B174" s="92"/>
      <c r="C174" s="87"/>
      <c r="D174" s="144">
        <v>6050</v>
      </c>
      <c r="E174" s="173" t="s">
        <v>119</v>
      </c>
      <c r="F174" s="146">
        <f>F175</f>
        <v>6300</v>
      </c>
      <c r="G174" s="146">
        <f>G175</f>
        <v>6300</v>
      </c>
      <c r="H174" s="180">
        <f t="shared" si="8"/>
        <v>100</v>
      </c>
    </row>
    <row r="175" spans="1:8" s="86" customFormat="1" ht="15.75" customHeight="1">
      <c r="A175" s="145"/>
      <c r="B175" s="92"/>
      <c r="C175" s="87"/>
      <c r="D175" s="144"/>
      <c r="E175" s="173" t="s">
        <v>168</v>
      </c>
      <c r="F175" s="146">
        <v>6300</v>
      </c>
      <c r="G175" s="146">
        <v>6300</v>
      </c>
      <c r="H175" s="180">
        <f t="shared" si="8"/>
        <v>100</v>
      </c>
    </row>
    <row r="176" spans="1:8" s="86" customFormat="1" ht="15.75" customHeight="1">
      <c r="A176" s="145"/>
      <c r="B176" s="92"/>
      <c r="C176" s="87"/>
      <c r="D176" s="144">
        <v>6058</v>
      </c>
      <c r="E176" s="173" t="s">
        <v>10</v>
      </c>
      <c r="F176" s="146">
        <v>32292</v>
      </c>
      <c r="G176" s="146">
        <v>32292.62</v>
      </c>
      <c r="H176" s="180">
        <f t="shared" si="8"/>
        <v>100.00191998018084</v>
      </c>
    </row>
    <row r="177" spans="1:8" s="86" customFormat="1" ht="15.75" customHeight="1">
      <c r="A177" s="145"/>
      <c r="B177" s="92"/>
      <c r="C177" s="87"/>
      <c r="D177" s="144">
        <v>6059</v>
      </c>
      <c r="E177" s="173" t="s">
        <v>10</v>
      </c>
      <c r="F177" s="146">
        <v>11764</v>
      </c>
      <c r="G177" s="146">
        <v>11762.8</v>
      </c>
      <c r="H177" s="180">
        <f t="shared" si="8"/>
        <v>99.98979938796327</v>
      </c>
    </row>
    <row r="178" spans="1:8" ht="15" customHeight="1">
      <c r="A178" s="36"/>
      <c r="B178" s="37">
        <v>80110</v>
      </c>
      <c r="C178" s="82"/>
      <c r="D178" s="83"/>
      <c r="E178" s="40" t="s">
        <v>27</v>
      </c>
      <c r="F178" s="120">
        <f>F179</f>
        <v>2520789</v>
      </c>
      <c r="G178" s="120">
        <f>G179</f>
        <v>2520789</v>
      </c>
      <c r="H178" s="180">
        <f t="shared" si="8"/>
        <v>100</v>
      </c>
    </row>
    <row r="179" spans="1:8" ht="15" customHeight="1">
      <c r="A179" s="36"/>
      <c r="B179" s="42"/>
      <c r="C179" s="170"/>
      <c r="D179" s="171">
        <v>2510</v>
      </c>
      <c r="E179" s="45" t="s">
        <v>23</v>
      </c>
      <c r="F179" s="121">
        <f>F181+F182</f>
        <v>2520789</v>
      </c>
      <c r="G179" s="121">
        <f>G181+G182</f>
        <v>2520789</v>
      </c>
      <c r="H179" s="180">
        <f t="shared" si="8"/>
        <v>100</v>
      </c>
    </row>
    <row r="180" spans="1:8" ht="15" customHeight="1">
      <c r="A180" s="36"/>
      <c r="B180" s="42"/>
      <c r="C180" s="47"/>
      <c r="D180" s="48"/>
      <c r="E180" s="49" t="s">
        <v>5</v>
      </c>
      <c r="F180" s="36"/>
      <c r="G180" s="36"/>
      <c r="H180" s="180"/>
    </row>
    <row r="181" spans="1:8" ht="15" customHeight="1">
      <c r="A181" s="36"/>
      <c r="B181" s="42"/>
      <c r="C181" s="42"/>
      <c r="E181" s="51" t="s">
        <v>28</v>
      </c>
      <c r="F181" s="122">
        <v>1395803</v>
      </c>
      <c r="G181" s="122">
        <v>1395803</v>
      </c>
      <c r="H181" s="180">
        <f aca="true" t="shared" si="9" ref="H181:H191">SUM(G181/F181*100)</f>
        <v>100</v>
      </c>
    </row>
    <row r="182" spans="1:8" ht="15" customHeight="1">
      <c r="A182" s="36"/>
      <c r="B182" s="62"/>
      <c r="C182" s="62"/>
      <c r="D182" s="63"/>
      <c r="E182" s="51" t="s">
        <v>29</v>
      </c>
      <c r="F182" s="64">
        <v>1124986</v>
      </c>
      <c r="G182" s="64">
        <v>1124986</v>
      </c>
      <c r="H182" s="180">
        <f t="shared" si="9"/>
        <v>100</v>
      </c>
    </row>
    <row r="183" spans="1:8" ht="15" customHeight="1">
      <c r="A183" s="75"/>
      <c r="B183" s="19">
        <v>80113</v>
      </c>
      <c r="C183" s="38"/>
      <c r="D183" s="123"/>
      <c r="E183" s="76" t="s">
        <v>85</v>
      </c>
      <c r="F183" s="124">
        <f>F184</f>
        <v>12349</v>
      </c>
      <c r="G183" s="124">
        <f>G184</f>
        <v>10968.67</v>
      </c>
      <c r="H183" s="180">
        <f t="shared" si="9"/>
        <v>88.82233379220989</v>
      </c>
    </row>
    <row r="184" spans="1:8" ht="15" customHeight="1">
      <c r="A184" s="75"/>
      <c r="B184" s="125"/>
      <c r="C184" s="68"/>
      <c r="D184" s="126">
        <v>4300</v>
      </c>
      <c r="E184" s="71" t="s">
        <v>4</v>
      </c>
      <c r="F184" s="72">
        <v>12349</v>
      </c>
      <c r="G184" s="72">
        <v>10968.67</v>
      </c>
      <c r="H184" s="180">
        <f t="shared" si="9"/>
        <v>88.82233379220989</v>
      </c>
    </row>
    <row r="185" spans="1:8" ht="15" customHeight="1">
      <c r="A185" s="75"/>
      <c r="B185" s="19">
        <v>80120</v>
      </c>
      <c r="C185" s="38"/>
      <c r="D185" s="127"/>
      <c r="E185" s="76" t="s">
        <v>86</v>
      </c>
      <c r="F185" s="124">
        <f>F186+F187+F188+F190</f>
        <v>1666425</v>
      </c>
      <c r="G185" s="124">
        <f>G186+G187+G188+G190</f>
        <v>1666424.33</v>
      </c>
      <c r="H185" s="180">
        <f t="shared" si="9"/>
        <v>99.99995979417015</v>
      </c>
    </row>
    <row r="186" spans="1:8" ht="33" customHeight="1">
      <c r="A186" s="67"/>
      <c r="B186" s="128"/>
      <c r="C186" s="43"/>
      <c r="D186" s="191">
        <v>2510</v>
      </c>
      <c r="E186" s="73" t="s">
        <v>23</v>
      </c>
      <c r="F186" s="72">
        <v>1649931</v>
      </c>
      <c r="G186" s="72">
        <v>1649931</v>
      </c>
      <c r="H186" s="180">
        <f t="shared" si="9"/>
        <v>100</v>
      </c>
    </row>
    <row r="187" spans="1:8" ht="17.25" customHeight="1">
      <c r="A187" s="67"/>
      <c r="B187" s="125"/>
      <c r="C187" s="43"/>
      <c r="D187" s="191">
        <v>3240</v>
      </c>
      <c r="E187" s="73" t="s">
        <v>175</v>
      </c>
      <c r="F187" s="72">
        <v>1351</v>
      </c>
      <c r="G187" s="72">
        <v>1351</v>
      </c>
      <c r="H187" s="180">
        <f t="shared" si="9"/>
        <v>100</v>
      </c>
    </row>
    <row r="188" spans="1:8" ht="15" customHeight="1">
      <c r="A188" s="75"/>
      <c r="B188" s="125"/>
      <c r="C188" s="68"/>
      <c r="D188" s="126">
        <v>4300</v>
      </c>
      <c r="E188" s="71" t="s">
        <v>4</v>
      </c>
      <c r="F188" s="72">
        <f>F189</f>
        <v>7823</v>
      </c>
      <c r="G188" s="72">
        <f>G189</f>
        <v>7822.33</v>
      </c>
      <c r="H188" s="180">
        <f t="shared" si="9"/>
        <v>99.99143551067365</v>
      </c>
    </row>
    <row r="189" spans="1:8" ht="15" customHeight="1">
      <c r="A189" s="75"/>
      <c r="B189" s="125"/>
      <c r="C189" s="68"/>
      <c r="D189" s="126"/>
      <c r="E189" s="71" t="s">
        <v>196</v>
      </c>
      <c r="F189" s="72">
        <v>7823</v>
      </c>
      <c r="G189" s="72">
        <v>7822.33</v>
      </c>
      <c r="H189" s="180">
        <f t="shared" si="9"/>
        <v>99.99143551067365</v>
      </c>
    </row>
    <row r="190" spans="1:8" s="86" customFormat="1" ht="15.75" customHeight="1">
      <c r="A190" s="145"/>
      <c r="B190" s="92"/>
      <c r="C190" s="87"/>
      <c r="D190" s="144">
        <v>6050</v>
      </c>
      <c r="E190" s="173" t="s">
        <v>119</v>
      </c>
      <c r="F190" s="146">
        <f>F191</f>
        <v>7320</v>
      </c>
      <c r="G190" s="146">
        <f>G191</f>
        <v>7320</v>
      </c>
      <c r="H190" s="180">
        <f t="shared" si="9"/>
        <v>100</v>
      </c>
    </row>
    <row r="191" spans="1:8" s="86" customFormat="1" ht="15.75" customHeight="1">
      <c r="A191" s="145"/>
      <c r="B191" s="92"/>
      <c r="C191" s="87"/>
      <c r="D191" s="144"/>
      <c r="E191" s="173" t="s">
        <v>194</v>
      </c>
      <c r="F191" s="146">
        <v>7320</v>
      </c>
      <c r="G191" s="146">
        <v>7320</v>
      </c>
      <c r="H191" s="180">
        <f t="shared" si="9"/>
        <v>100</v>
      </c>
    </row>
    <row r="192" spans="1:8" ht="15" customHeight="1" hidden="1">
      <c r="A192" s="75"/>
      <c r="B192" s="19">
        <v>80195</v>
      </c>
      <c r="C192" s="38"/>
      <c r="D192" s="127"/>
      <c r="E192" s="76" t="s">
        <v>19</v>
      </c>
      <c r="F192" s="124">
        <f>F193</f>
        <v>0</v>
      </c>
      <c r="G192" s="124">
        <f>G193</f>
        <v>0</v>
      </c>
      <c r="H192" s="180">
        <v>0</v>
      </c>
    </row>
    <row r="193" spans="1:8" ht="18.75" customHeight="1" hidden="1">
      <c r="A193" s="67"/>
      <c r="B193" s="128"/>
      <c r="C193" s="43"/>
      <c r="D193" s="191">
        <v>4170</v>
      </c>
      <c r="E193" s="73" t="s">
        <v>153</v>
      </c>
      <c r="F193" s="72">
        <v>0</v>
      </c>
      <c r="G193" s="72">
        <v>0</v>
      </c>
      <c r="H193" s="180">
        <v>0</v>
      </c>
    </row>
    <row r="194" spans="1:8" ht="15" customHeight="1">
      <c r="A194" s="36"/>
      <c r="B194" s="37">
        <v>80195</v>
      </c>
      <c r="C194" s="38"/>
      <c r="D194" s="39"/>
      <c r="E194" s="40" t="s">
        <v>19</v>
      </c>
      <c r="F194" s="59">
        <f>SUM(F195:F196)</f>
        <v>27736</v>
      </c>
      <c r="G194" s="59">
        <f>SUM(G195:G196)</f>
        <v>20718.98</v>
      </c>
      <c r="H194" s="180">
        <f>SUM(G194/F194*100)</f>
        <v>74.70067781944044</v>
      </c>
    </row>
    <row r="195" spans="1:8" ht="15" customHeight="1">
      <c r="A195" s="36"/>
      <c r="B195" s="68"/>
      <c r="C195" s="93"/>
      <c r="D195" s="94">
        <v>4170</v>
      </c>
      <c r="E195" s="51" t="s">
        <v>153</v>
      </c>
      <c r="F195" s="95">
        <v>1100</v>
      </c>
      <c r="G195" s="95">
        <v>1100</v>
      </c>
      <c r="H195" s="180">
        <f>SUM(G195/F195*100)</f>
        <v>100</v>
      </c>
    </row>
    <row r="196" spans="1:8" ht="15" customHeight="1">
      <c r="A196" s="36"/>
      <c r="B196" s="42"/>
      <c r="C196" s="43"/>
      <c r="D196" s="44">
        <v>4300</v>
      </c>
      <c r="E196" s="71" t="s">
        <v>4</v>
      </c>
      <c r="F196" s="46">
        <v>26636</v>
      </c>
      <c r="G196" s="46">
        <v>19618.98</v>
      </c>
      <c r="H196" s="180">
        <f>SUM(G196/F196*100)</f>
        <v>73.65587926115033</v>
      </c>
    </row>
    <row r="197" spans="1:8" ht="15" customHeight="1">
      <c r="A197" s="163">
        <v>851</v>
      </c>
      <c r="B197" s="54"/>
      <c r="C197" s="54"/>
      <c r="D197" s="55"/>
      <c r="E197" s="56" t="s">
        <v>30</v>
      </c>
      <c r="F197" s="57">
        <f>SUM(F198+F229)</f>
        <v>343700</v>
      </c>
      <c r="G197" s="57">
        <f>SUM(G198+G229)</f>
        <v>332920.83</v>
      </c>
      <c r="H197" s="180">
        <f aca="true" t="shared" si="10" ref="H197:H204">SUM(G197/F197*100)</f>
        <v>96.86378527785861</v>
      </c>
    </row>
    <row r="198" spans="1:8" ht="15" customHeight="1">
      <c r="A198" s="119"/>
      <c r="B198" s="37">
        <v>85154</v>
      </c>
      <c r="C198" s="38"/>
      <c r="D198" s="39"/>
      <c r="E198" s="40" t="s">
        <v>31</v>
      </c>
      <c r="F198" s="59">
        <f>F199+F201+F206+F207+F208+F209+F210+F213+F217+F225+F226+F227+F228</f>
        <v>343500</v>
      </c>
      <c r="G198" s="59">
        <f>G199+G201+G206+G207+G208+G209+G210+G213+G217+G225+G226+G227+G228</f>
        <v>332920.83</v>
      </c>
      <c r="H198" s="180">
        <f t="shared" si="10"/>
        <v>96.92018340611355</v>
      </c>
    </row>
    <row r="199" spans="1:8" ht="45.75" customHeight="1">
      <c r="A199" s="36"/>
      <c r="B199" s="42"/>
      <c r="C199" s="43"/>
      <c r="D199" s="44">
        <v>2820</v>
      </c>
      <c r="E199" s="141" t="s">
        <v>126</v>
      </c>
      <c r="F199" s="130">
        <f>F200</f>
        <v>5000</v>
      </c>
      <c r="G199" s="130">
        <f>G200</f>
        <v>5000</v>
      </c>
      <c r="H199" s="180">
        <f t="shared" si="10"/>
        <v>100</v>
      </c>
    </row>
    <row r="200" spans="1:8" ht="47.25" customHeight="1">
      <c r="A200" s="36"/>
      <c r="B200" s="42"/>
      <c r="C200" s="43"/>
      <c r="D200" s="44"/>
      <c r="E200" s="141" t="s">
        <v>134</v>
      </c>
      <c r="F200" s="130">
        <v>5000</v>
      </c>
      <c r="G200" s="130">
        <v>5000</v>
      </c>
      <c r="H200" s="180">
        <f t="shared" si="10"/>
        <v>100</v>
      </c>
    </row>
    <row r="201" spans="1:8" ht="59.25" customHeight="1">
      <c r="A201" s="36"/>
      <c r="B201" s="42"/>
      <c r="C201" s="43"/>
      <c r="D201" s="44">
        <v>2830</v>
      </c>
      <c r="E201" s="141" t="s">
        <v>125</v>
      </c>
      <c r="F201" s="130">
        <f>F202+F203+F204+F205</f>
        <v>59000</v>
      </c>
      <c r="G201" s="130">
        <f>G202+G203+G204+G205</f>
        <v>59000</v>
      </c>
      <c r="H201" s="180">
        <f t="shared" si="10"/>
        <v>100</v>
      </c>
    </row>
    <row r="202" spans="1:8" ht="22.5" customHeight="1">
      <c r="A202" s="36"/>
      <c r="B202" s="65"/>
      <c r="C202" s="69"/>
      <c r="D202" s="198"/>
      <c r="E202" s="73" t="s">
        <v>135</v>
      </c>
      <c r="F202" s="132">
        <v>13000</v>
      </c>
      <c r="G202" s="132">
        <v>13000</v>
      </c>
      <c r="H202" s="180">
        <f t="shared" si="10"/>
        <v>100</v>
      </c>
    </row>
    <row r="203" spans="1:8" ht="48" customHeight="1">
      <c r="A203" s="36"/>
      <c r="B203" s="65"/>
      <c r="C203" s="65"/>
      <c r="D203" s="199"/>
      <c r="E203" s="73" t="s">
        <v>136</v>
      </c>
      <c r="F203" s="132">
        <v>30000</v>
      </c>
      <c r="G203" s="132">
        <v>30000</v>
      </c>
      <c r="H203" s="180">
        <f t="shared" si="10"/>
        <v>100</v>
      </c>
    </row>
    <row r="204" spans="1:8" ht="48" customHeight="1">
      <c r="A204" s="36"/>
      <c r="B204" s="65"/>
      <c r="C204" s="65"/>
      <c r="D204" s="199"/>
      <c r="E204" s="73" t="s">
        <v>137</v>
      </c>
      <c r="F204" s="132">
        <v>16000</v>
      </c>
      <c r="G204" s="132">
        <v>16000</v>
      </c>
      <c r="H204" s="180">
        <f t="shared" si="10"/>
        <v>100</v>
      </c>
    </row>
    <row r="205" spans="1:8" ht="20.25" customHeight="1">
      <c r="A205" s="36"/>
      <c r="B205" s="65"/>
      <c r="C205" s="100"/>
      <c r="D205" s="101"/>
      <c r="E205" s="73" t="s">
        <v>172</v>
      </c>
      <c r="F205" s="132">
        <v>0</v>
      </c>
      <c r="G205" s="132">
        <v>0</v>
      </c>
      <c r="H205" s="180">
        <v>0</v>
      </c>
    </row>
    <row r="206" spans="1:8" ht="15" customHeight="1">
      <c r="A206" s="36"/>
      <c r="B206" s="111"/>
      <c r="C206" s="133"/>
      <c r="D206" s="129">
        <v>4010</v>
      </c>
      <c r="E206" s="71" t="s">
        <v>90</v>
      </c>
      <c r="F206" s="132">
        <v>95000</v>
      </c>
      <c r="G206" s="132">
        <v>91407.99</v>
      </c>
      <c r="H206" s="180">
        <f aca="true" t="shared" si="11" ref="H206:H213">SUM(G206/F206*100)</f>
        <v>96.21893684210528</v>
      </c>
    </row>
    <row r="207" spans="1:8" ht="15" customHeight="1">
      <c r="A207" s="36"/>
      <c r="B207" s="111"/>
      <c r="C207" s="133"/>
      <c r="D207" s="129">
        <v>4040</v>
      </c>
      <c r="E207" s="71" t="s">
        <v>42</v>
      </c>
      <c r="F207" s="132">
        <v>7530</v>
      </c>
      <c r="G207" s="132">
        <v>7371.93</v>
      </c>
      <c r="H207" s="180">
        <f t="shared" si="11"/>
        <v>97.90079681274901</v>
      </c>
    </row>
    <row r="208" spans="1:8" ht="15" customHeight="1">
      <c r="A208" s="36"/>
      <c r="B208" s="111"/>
      <c r="C208" s="133"/>
      <c r="D208" s="129">
        <v>4110</v>
      </c>
      <c r="E208" s="71" t="s">
        <v>89</v>
      </c>
      <c r="F208" s="132">
        <v>19800</v>
      </c>
      <c r="G208" s="132">
        <v>18475.07</v>
      </c>
      <c r="H208" s="180">
        <f t="shared" si="11"/>
        <v>93.30843434343434</v>
      </c>
    </row>
    <row r="209" spans="1:8" ht="15" customHeight="1">
      <c r="A209" s="36"/>
      <c r="B209" s="65"/>
      <c r="C209" s="43"/>
      <c r="D209" s="129">
        <v>4120</v>
      </c>
      <c r="E209" s="71" t="s">
        <v>44</v>
      </c>
      <c r="F209" s="132">
        <v>2710</v>
      </c>
      <c r="G209" s="132">
        <v>2483.05</v>
      </c>
      <c r="H209" s="180">
        <f t="shared" si="11"/>
        <v>91.62546125461255</v>
      </c>
    </row>
    <row r="210" spans="1:8" ht="15" customHeight="1">
      <c r="A210" s="36"/>
      <c r="B210" s="65"/>
      <c r="C210" s="43"/>
      <c r="D210" s="129">
        <v>4170</v>
      </c>
      <c r="E210" s="71" t="s">
        <v>153</v>
      </c>
      <c r="F210" s="132">
        <f>F211+F212</f>
        <v>24800</v>
      </c>
      <c r="G210" s="132">
        <f>G211+G212</f>
        <v>21533.66</v>
      </c>
      <c r="H210" s="180">
        <f t="shared" si="11"/>
        <v>86.82927419354839</v>
      </c>
    </row>
    <row r="211" spans="1:8" ht="15" customHeight="1">
      <c r="A211" s="36"/>
      <c r="B211" s="65"/>
      <c r="C211" s="69"/>
      <c r="D211" s="221"/>
      <c r="E211" s="71" t="s">
        <v>199</v>
      </c>
      <c r="F211" s="132">
        <v>9600</v>
      </c>
      <c r="G211" s="132">
        <v>8389.46</v>
      </c>
      <c r="H211" s="180">
        <f t="shared" si="11"/>
        <v>87.39020833333332</v>
      </c>
    </row>
    <row r="212" spans="1:8" ht="15" customHeight="1">
      <c r="A212" s="36"/>
      <c r="B212" s="65"/>
      <c r="C212" s="100"/>
      <c r="D212" s="222"/>
      <c r="E212" s="71" t="s">
        <v>200</v>
      </c>
      <c r="F212" s="132">
        <v>15200</v>
      </c>
      <c r="G212" s="132">
        <v>13144.2</v>
      </c>
      <c r="H212" s="180">
        <f t="shared" si="11"/>
        <v>86.47500000000001</v>
      </c>
    </row>
    <row r="213" spans="1:8" ht="15" customHeight="1">
      <c r="A213" s="36"/>
      <c r="B213" s="47"/>
      <c r="C213" s="43"/>
      <c r="D213" s="44">
        <v>4210</v>
      </c>
      <c r="E213" s="71" t="s">
        <v>20</v>
      </c>
      <c r="F213" s="79">
        <f>F215+F216</f>
        <v>48781</v>
      </c>
      <c r="G213" s="79">
        <f>G215+G216</f>
        <v>47786.79</v>
      </c>
      <c r="H213" s="180">
        <f t="shared" si="11"/>
        <v>97.96189090014555</v>
      </c>
    </row>
    <row r="214" spans="1:8" ht="15" customHeight="1">
      <c r="A214" s="36"/>
      <c r="B214" s="42"/>
      <c r="C214" s="47"/>
      <c r="D214" s="48"/>
      <c r="E214" s="166" t="s">
        <v>5</v>
      </c>
      <c r="F214" s="167"/>
      <c r="G214" s="167"/>
      <c r="H214" s="180"/>
    </row>
    <row r="215" spans="1:8" ht="15" customHeight="1">
      <c r="A215" s="36"/>
      <c r="B215" s="42"/>
      <c r="C215" s="42"/>
      <c r="E215" s="164" t="s">
        <v>32</v>
      </c>
      <c r="F215" s="165">
        <v>38610</v>
      </c>
      <c r="G215" s="165">
        <v>37616.55</v>
      </c>
      <c r="H215" s="180">
        <f>SUM(G215/F215*100)</f>
        <v>97.42696192696194</v>
      </c>
    </row>
    <row r="216" spans="1:8" ht="15" customHeight="1">
      <c r="A216" s="36"/>
      <c r="B216" s="42"/>
      <c r="C216" s="42"/>
      <c r="E216" s="51" t="s">
        <v>163</v>
      </c>
      <c r="F216" s="95">
        <v>10171</v>
      </c>
      <c r="G216" s="95">
        <v>10170.24</v>
      </c>
      <c r="H216" s="180">
        <f>SUM(G216/F216*100)</f>
        <v>99.9925277750467</v>
      </c>
    </row>
    <row r="217" spans="1:8" ht="15" customHeight="1">
      <c r="A217" s="36"/>
      <c r="B217" s="42"/>
      <c r="C217" s="134"/>
      <c r="D217" s="135">
        <v>4300</v>
      </c>
      <c r="E217" s="51" t="s">
        <v>4</v>
      </c>
      <c r="F217" s="52">
        <f>SUM(F219:F224)</f>
        <v>64536</v>
      </c>
      <c r="G217" s="52">
        <f>SUM(G219:G224)</f>
        <v>64240.01</v>
      </c>
      <c r="H217" s="180">
        <f>SUM(G217/F217*100)</f>
        <v>99.54135676211727</v>
      </c>
    </row>
    <row r="218" spans="1:8" ht="15" customHeight="1">
      <c r="A218" s="36"/>
      <c r="B218" s="42"/>
      <c r="C218" s="42"/>
      <c r="E218" s="49" t="s">
        <v>5</v>
      </c>
      <c r="F218" s="36"/>
      <c r="G218" s="36"/>
      <c r="H218" s="180"/>
    </row>
    <row r="219" spans="1:8" ht="15" customHeight="1">
      <c r="A219" s="36"/>
      <c r="B219" s="42"/>
      <c r="C219" s="42"/>
      <c r="E219" s="51" t="s">
        <v>33</v>
      </c>
      <c r="F219" s="95">
        <v>0</v>
      </c>
      <c r="G219" s="95">
        <v>0</v>
      </c>
      <c r="H219" s="180">
        <v>0</v>
      </c>
    </row>
    <row r="220" spans="1:8" ht="15" customHeight="1">
      <c r="A220" s="36"/>
      <c r="B220" s="42"/>
      <c r="C220" s="42"/>
      <c r="E220" s="51" t="s">
        <v>34</v>
      </c>
      <c r="F220" s="95">
        <v>1070</v>
      </c>
      <c r="G220" s="95">
        <v>1070</v>
      </c>
      <c r="H220" s="180">
        <f>SUM(G220/F220*100)</f>
        <v>100</v>
      </c>
    </row>
    <row r="221" spans="1:8" ht="15" customHeight="1">
      <c r="A221" s="36"/>
      <c r="B221" s="42"/>
      <c r="C221" s="42"/>
      <c r="E221" s="51" t="s">
        <v>35</v>
      </c>
      <c r="F221" s="95">
        <v>12096</v>
      </c>
      <c r="G221" s="95">
        <v>12096</v>
      </c>
      <c r="H221" s="180">
        <f>SUM(G221/F221*100)</f>
        <v>100</v>
      </c>
    </row>
    <row r="222" spans="1:8" ht="15" customHeight="1">
      <c r="A222" s="36"/>
      <c r="B222" s="42"/>
      <c r="C222" s="42"/>
      <c r="E222" s="51" t="s">
        <v>114</v>
      </c>
      <c r="F222" s="95">
        <v>0</v>
      </c>
      <c r="G222" s="95">
        <v>0</v>
      </c>
      <c r="H222" s="180">
        <v>0</v>
      </c>
    </row>
    <row r="223" spans="1:8" ht="15" customHeight="1">
      <c r="A223" s="36"/>
      <c r="B223" s="42"/>
      <c r="C223" s="42"/>
      <c r="E223" s="51" t="s">
        <v>127</v>
      </c>
      <c r="F223" s="95">
        <v>45520</v>
      </c>
      <c r="G223" s="95">
        <v>45246.14</v>
      </c>
      <c r="H223" s="180">
        <f aca="true" t="shared" si="12" ref="H223:H246">SUM(G223/F223*100)</f>
        <v>99.39837434094903</v>
      </c>
    </row>
    <row r="224" spans="1:8" ht="15" customHeight="1">
      <c r="A224" s="67"/>
      <c r="B224" s="68"/>
      <c r="C224" s="68"/>
      <c r="D224" s="63"/>
      <c r="E224" s="51" t="s">
        <v>152</v>
      </c>
      <c r="F224" s="95">
        <v>5850</v>
      </c>
      <c r="G224" s="95">
        <v>5827.87</v>
      </c>
      <c r="H224" s="180">
        <f t="shared" si="12"/>
        <v>99.6217094017094</v>
      </c>
    </row>
    <row r="225" spans="1:8" ht="15" customHeight="1">
      <c r="A225" s="67"/>
      <c r="B225" s="68"/>
      <c r="C225" s="43"/>
      <c r="D225" s="175">
        <v>4410</v>
      </c>
      <c r="E225" s="51" t="s">
        <v>46</v>
      </c>
      <c r="F225" s="95">
        <v>543</v>
      </c>
      <c r="G225" s="95">
        <v>542.33</v>
      </c>
      <c r="H225" s="180">
        <f t="shared" si="12"/>
        <v>99.87661141804789</v>
      </c>
    </row>
    <row r="226" spans="1:8" ht="15" customHeight="1">
      <c r="A226" s="67"/>
      <c r="B226" s="68"/>
      <c r="C226" s="43"/>
      <c r="D226" s="175">
        <v>4430</v>
      </c>
      <c r="E226" s="51" t="s">
        <v>217</v>
      </c>
      <c r="F226" s="95">
        <v>1800</v>
      </c>
      <c r="G226" s="95">
        <v>1080</v>
      </c>
      <c r="H226" s="180">
        <f t="shared" si="12"/>
        <v>60</v>
      </c>
    </row>
    <row r="227" spans="1:8" ht="15" customHeight="1">
      <c r="A227" s="67"/>
      <c r="B227" s="68"/>
      <c r="C227" s="43"/>
      <c r="D227" s="129">
        <v>4440</v>
      </c>
      <c r="E227" s="51" t="s">
        <v>88</v>
      </c>
      <c r="F227" s="95">
        <v>3000</v>
      </c>
      <c r="G227" s="95">
        <v>3000</v>
      </c>
      <c r="H227" s="180">
        <f t="shared" si="12"/>
        <v>100</v>
      </c>
    </row>
    <row r="228" spans="1:8" ht="15" customHeight="1">
      <c r="A228" s="67"/>
      <c r="B228" s="68"/>
      <c r="C228" s="43"/>
      <c r="D228" s="129">
        <v>6060</v>
      </c>
      <c r="E228" s="71" t="s">
        <v>124</v>
      </c>
      <c r="F228" s="95">
        <v>11000</v>
      </c>
      <c r="G228" s="95">
        <v>11000</v>
      </c>
      <c r="H228" s="180">
        <f t="shared" si="12"/>
        <v>100</v>
      </c>
    </row>
    <row r="229" spans="1:8" ht="15" customHeight="1">
      <c r="A229" s="36"/>
      <c r="B229" s="37">
        <v>85195</v>
      </c>
      <c r="C229" s="38"/>
      <c r="D229" s="39"/>
      <c r="E229" s="40" t="s">
        <v>19</v>
      </c>
      <c r="F229" s="59">
        <f>SUM(F230:F230)</f>
        <v>200</v>
      </c>
      <c r="G229" s="59">
        <f>SUM(G230:G230)</f>
        <v>0</v>
      </c>
      <c r="H229" s="180">
        <f t="shared" si="12"/>
        <v>0</v>
      </c>
    </row>
    <row r="230" spans="1:8" ht="15" customHeight="1">
      <c r="A230" s="36"/>
      <c r="B230" s="42"/>
      <c r="C230" s="43"/>
      <c r="D230" s="44">
        <v>4210</v>
      </c>
      <c r="E230" s="45" t="s">
        <v>20</v>
      </c>
      <c r="F230" s="46">
        <v>200</v>
      </c>
      <c r="G230" s="46">
        <v>0</v>
      </c>
      <c r="H230" s="180">
        <f t="shared" si="12"/>
        <v>0</v>
      </c>
    </row>
    <row r="231" spans="1:8" ht="15" customHeight="1">
      <c r="A231" s="32">
        <v>852</v>
      </c>
      <c r="B231" s="33"/>
      <c r="C231" s="33"/>
      <c r="D231" s="34"/>
      <c r="E231" s="35" t="s">
        <v>108</v>
      </c>
      <c r="F231" s="136">
        <f>SUM(F232+F234+F248+F250+F256+F258+F302+F307+F309)</f>
        <v>7153804</v>
      </c>
      <c r="G231" s="136">
        <f>SUM(G232+G234+G248+G250+G256+G258+G302+G307+G309)</f>
        <v>7136237.349999999</v>
      </c>
      <c r="H231" s="180">
        <f t="shared" si="12"/>
        <v>99.75444323048266</v>
      </c>
    </row>
    <row r="232" spans="1:8" ht="16.5" customHeight="1">
      <c r="A232" s="36"/>
      <c r="B232" s="37">
        <v>85202</v>
      </c>
      <c r="C232" s="38"/>
      <c r="D232" s="39"/>
      <c r="E232" s="137" t="s">
        <v>173</v>
      </c>
      <c r="F232" s="120">
        <f>F233</f>
        <v>0</v>
      </c>
      <c r="G232" s="120">
        <f>G233</f>
        <v>0</v>
      </c>
      <c r="H232" s="180">
        <v>0</v>
      </c>
    </row>
    <row r="233" spans="1:8" ht="15" customHeight="1">
      <c r="A233" s="36"/>
      <c r="B233" s="42"/>
      <c r="C233" s="43"/>
      <c r="D233" s="44">
        <v>4300</v>
      </c>
      <c r="E233" s="51" t="s">
        <v>4</v>
      </c>
      <c r="F233" s="121">
        <v>0</v>
      </c>
      <c r="G233" s="121">
        <v>0</v>
      </c>
      <c r="H233" s="180">
        <v>0</v>
      </c>
    </row>
    <row r="234" spans="1:8" ht="48.75" customHeight="1">
      <c r="A234" s="36"/>
      <c r="B234" s="37">
        <v>85212</v>
      </c>
      <c r="C234" s="38"/>
      <c r="D234" s="39"/>
      <c r="E234" s="137" t="s">
        <v>186</v>
      </c>
      <c r="F234" s="120">
        <f>F235+F236+F237+F238+F239+F242+F243+F244+F245+F246+F247</f>
        <v>4247519</v>
      </c>
      <c r="G234" s="120">
        <f>G235+G236+G237+G238+G239+G242+G243+G244+G245+G246+G247</f>
        <v>4247294.529999999</v>
      </c>
      <c r="H234" s="180">
        <f t="shared" si="12"/>
        <v>99.99471526790109</v>
      </c>
    </row>
    <row r="235" spans="1:8" ht="15" customHeight="1">
      <c r="A235" s="36"/>
      <c r="B235" s="219"/>
      <c r="C235" s="43"/>
      <c r="D235" s="44">
        <v>3020</v>
      </c>
      <c r="E235" s="45" t="s">
        <v>240</v>
      </c>
      <c r="F235" s="121">
        <v>54</v>
      </c>
      <c r="G235" s="121">
        <v>54</v>
      </c>
      <c r="H235" s="180">
        <f>SUM(G235/F235*100)</f>
        <v>100</v>
      </c>
    </row>
    <row r="236" spans="1:8" ht="15" customHeight="1">
      <c r="A236" s="36"/>
      <c r="B236" s="219"/>
      <c r="C236" s="43"/>
      <c r="D236" s="44">
        <v>3110</v>
      </c>
      <c r="E236" s="45" t="s">
        <v>36</v>
      </c>
      <c r="F236" s="121">
        <v>4066056</v>
      </c>
      <c r="G236" s="121">
        <v>4065831.53</v>
      </c>
      <c r="H236" s="180">
        <f t="shared" si="12"/>
        <v>99.99447941690916</v>
      </c>
    </row>
    <row r="237" spans="1:8" ht="15" customHeight="1">
      <c r="A237" s="36"/>
      <c r="B237" s="65"/>
      <c r="C237" s="43"/>
      <c r="D237" s="44">
        <v>4010</v>
      </c>
      <c r="E237" s="71" t="s">
        <v>90</v>
      </c>
      <c r="F237" s="210">
        <v>76000</v>
      </c>
      <c r="G237" s="210">
        <v>76000</v>
      </c>
      <c r="H237" s="180">
        <f t="shared" si="12"/>
        <v>100</v>
      </c>
    </row>
    <row r="238" spans="1:8" ht="15" customHeight="1">
      <c r="A238" s="36"/>
      <c r="B238" s="65"/>
      <c r="C238" s="43"/>
      <c r="D238" s="44">
        <v>4040</v>
      </c>
      <c r="E238" s="71" t="s">
        <v>42</v>
      </c>
      <c r="F238" s="210">
        <v>4813</v>
      </c>
      <c r="G238" s="210">
        <v>4813</v>
      </c>
      <c r="H238" s="180">
        <f t="shared" si="12"/>
        <v>100</v>
      </c>
    </row>
    <row r="239" spans="1:8" ht="15" customHeight="1">
      <c r="A239" s="36"/>
      <c r="B239" s="65"/>
      <c r="C239" s="43"/>
      <c r="D239" s="44">
        <v>4110</v>
      </c>
      <c r="E239" s="71" t="s">
        <v>89</v>
      </c>
      <c r="F239" s="210">
        <f>SUM(F240+F241)</f>
        <v>78586</v>
      </c>
      <c r="G239" s="210">
        <f>SUM(G240+G241)</f>
        <v>78586</v>
      </c>
      <c r="H239" s="180">
        <f t="shared" si="12"/>
        <v>100</v>
      </c>
    </row>
    <row r="240" spans="1:8" ht="15" customHeight="1">
      <c r="A240" s="36"/>
      <c r="B240" s="65"/>
      <c r="C240" s="69"/>
      <c r="D240" s="198"/>
      <c r="E240" s="71" t="s">
        <v>149</v>
      </c>
      <c r="F240" s="210">
        <v>65345</v>
      </c>
      <c r="G240" s="210">
        <v>65345</v>
      </c>
      <c r="H240" s="180">
        <f t="shared" si="12"/>
        <v>100</v>
      </c>
    </row>
    <row r="241" spans="1:8" ht="15" customHeight="1">
      <c r="A241" s="36"/>
      <c r="B241" s="65"/>
      <c r="C241" s="100"/>
      <c r="D241" s="101"/>
      <c r="E241" s="71" t="s">
        <v>150</v>
      </c>
      <c r="F241" s="210">
        <v>13241</v>
      </c>
      <c r="G241" s="210">
        <v>13241</v>
      </c>
      <c r="H241" s="180">
        <f t="shared" si="12"/>
        <v>100</v>
      </c>
    </row>
    <row r="242" spans="1:8" ht="15" customHeight="1">
      <c r="A242" s="36"/>
      <c r="B242" s="65"/>
      <c r="C242" s="43"/>
      <c r="D242" s="44">
        <v>4120</v>
      </c>
      <c r="E242" s="71" t="s">
        <v>44</v>
      </c>
      <c r="F242" s="210">
        <v>1879</v>
      </c>
      <c r="G242" s="210">
        <v>1879</v>
      </c>
      <c r="H242" s="180">
        <f t="shared" si="12"/>
        <v>100</v>
      </c>
    </row>
    <row r="243" spans="1:8" ht="15" customHeight="1">
      <c r="A243" s="36"/>
      <c r="B243" s="65"/>
      <c r="C243" s="43"/>
      <c r="D243" s="44">
        <v>4170</v>
      </c>
      <c r="E243" s="71" t="s">
        <v>153</v>
      </c>
      <c r="F243" s="210">
        <v>1350</v>
      </c>
      <c r="G243" s="210">
        <v>1350</v>
      </c>
      <c r="H243" s="180">
        <f t="shared" si="12"/>
        <v>100</v>
      </c>
    </row>
    <row r="244" spans="1:8" ht="15" customHeight="1">
      <c r="A244" s="36"/>
      <c r="B244" s="65"/>
      <c r="C244" s="43"/>
      <c r="D244" s="44">
        <v>4210</v>
      </c>
      <c r="E244" s="71" t="s">
        <v>20</v>
      </c>
      <c r="F244" s="210">
        <v>3955</v>
      </c>
      <c r="G244" s="210">
        <v>3955</v>
      </c>
      <c r="H244" s="180">
        <f t="shared" si="12"/>
        <v>100</v>
      </c>
    </row>
    <row r="245" spans="1:8" ht="15" customHeight="1">
      <c r="A245" s="36"/>
      <c r="B245" s="65"/>
      <c r="C245" s="43"/>
      <c r="D245" s="44">
        <v>4300</v>
      </c>
      <c r="E245" s="71" t="s">
        <v>4</v>
      </c>
      <c r="F245" s="210">
        <v>11388</v>
      </c>
      <c r="G245" s="210">
        <v>11388</v>
      </c>
      <c r="H245" s="180">
        <f t="shared" si="12"/>
        <v>100</v>
      </c>
    </row>
    <row r="246" spans="1:8" ht="15" customHeight="1">
      <c r="A246" s="36"/>
      <c r="B246" s="65"/>
      <c r="C246" s="43"/>
      <c r="D246" s="44">
        <v>4410</v>
      </c>
      <c r="E246" s="71" t="s">
        <v>46</v>
      </c>
      <c r="F246" s="210">
        <v>505</v>
      </c>
      <c r="G246" s="210">
        <v>505</v>
      </c>
      <c r="H246" s="180">
        <f t="shared" si="12"/>
        <v>100</v>
      </c>
    </row>
    <row r="247" spans="1:8" ht="15" customHeight="1">
      <c r="A247" s="36"/>
      <c r="B247" s="65"/>
      <c r="C247" s="43"/>
      <c r="D247" s="44">
        <v>4440</v>
      </c>
      <c r="E247" s="71" t="s">
        <v>148</v>
      </c>
      <c r="F247" s="210">
        <v>2933</v>
      </c>
      <c r="G247" s="210">
        <v>2933</v>
      </c>
      <c r="H247" s="180">
        <f>SUM(G247/F247*100)</f>
        <v>100</v>
      </c>
    </row>
    <row r="248" spans="1:8" ht="48" customHeight="1">
      <c r="A248" s="36"/>
      <c r="B248" s="37">
        <v>85213</v>
      </c>
      <c r="C248" s="38"/>
      <c r="D248" s="39"/>
      <c r="E248" s="137" t="s">
        <v>133</v>
      </c>
      <c r="F248" s="120">
        <f>F249</f>
        <v>23500</v>
      </c>
      <c r="G248" s="120">
        <f>G249</f>
        <v>23242.1</v>
      </c>
      <c r="H248" s="180">
        <f>SUM(G248/F248*100)</f>
        <v>98.90255319148935</v>
      </c>
    </row>
    <row r="249" spans="1:8" ht="15" customHeight="1">
      <c r="A249" s="36"/>
      <c r="B249" s="65"/>
      <c r="C249" s="43"/>
      <c r="D249" s="129">
        <v>4130</v>
      </c>
      <c r="E249" s="71" t="s">
        <v>115</v>
      </c>
      <c r="F249" s="132">
        <v>23500</v>
      </c>
      <c r="G249" s="132">
        <v>23242.1</v>
      </c>
      <c r="H249" s="180">
        <f>SUM(G249/F249*100)</f>
        <v>98.90255319148935</v>
      </c>
    </row>
    <row r="250" spans="1:8" ht="31.5" customHeight="1">
      <c r="A250" s="36"/>
      <c r="B250" s="37">
        <v>85214</v>
      </c>
      <c r="C250" s="38"/>
      <c r="D250" s="39"/>
      <c r="E250" s="137" t="s">
        <v>174</v>
      </c>
      <c r="F250" s="120">
        <f>F251+F255</f>
        <v>1048450</v>
      </c>
      <c r="G250" s="120">
        <f>G251+G255</f>
        <v>1043884.05</v>
      </c>
      <c r="H250" s="180">
        <f>SUM(G250/F250*100)</f>
        <v>99.56450474509991</v>
      </c>
    </row>
    <row r="251" spans="1:8" ht="15" customHeight="1">
      <c r="A251" s="36"/>
      <c r="B251" s="42"/>
      <c r="C251" s="43"/>
      <c r="D251" s="44">
        <v>3110</v>
      </c>
      <c r="E251" s="45" t="s">
        <v>36</v>
      </c>
      <c r="F251" s="121">
        <f>F253+F254</f>
        <v>791000</v>
      </c>
      <c r="G251" s="121">
        <f>G253+G254</f>
        <v>786434.05</v>
      </c>
      <c r="H251" s="180">
        <f>SUM(G251/F251*100)</f>
        <v>99.4227623261694</v>
      </c>
    </row>
    <row r="252" spans="1:8" ht="15" customHeight="1">
      <c r="A252" s="36"/>
      <c r="B252" s="42"/>
      <c r="C252" s="47"/>
      <c r="D252" s="48"/>
      <c r="E252" s="49" t="s">
        <v>5</v>
      </c>
      <c r="F252" s="36"/>
      <c r="G252" s="36"/>
      <c r="H252" s="180"/>
    </row>
    <row r="253" spans="1:8" ht="15" customHeight="1">
      <c r="A253" s="36"/>
      <c r="B253" s="42"/>
      <c r="C253" s="42"/>
      <c r="E253" s="51" t="s">
        <v>37</v>
      </c>
      <c r="F253" s="64">
        <v>638700</v>
      </c>
      <c r="G253" s="64">
        <v>638544.91</v>
      </c>
      <c r="H253" s="180">
        <f aca="true" t="shared" si="13" ref="H253:H259">SUM(G253/F253*100)</f>
        <v>99.97571786441209</v>
      </c>
    </row>
    <row r="254" spans="1:8" ht="15" customHeight="1">
      <c r="A254" s="36"/>
      <c r="B254" s="42"/>
      <c r="C254" s="50"/>
      <c r="D254" s="10"/>
      <c r="E254" s="51" t="s">
        <v>38</v>
      </c>
      <c r="F254" s="122">
        <v>152300</v>
      </c>
      <c r="G254" s="122">
        <v>147889.14</v>
      </c>
      <c r="H254" s="180">
        <f t="shared" si="13"/>
        <v>97.10383453709784</v>
      </c>
    </row>
    <row r="255" spans="1:8" ht="15" customHeight="1">
      <c r="A255" s="36"/>
      <c r="B255" s="68"/>
      <c r="C255" s="93"/>
      <c r="D255" s="138">
        <v>4300</v>
      </c>
      <c r="E255" s="51" t="s">
        <v>4</v>
      </c>
      <c r="F255" s="122">
        <v>257450</v>
      </c>
      <c r="G255" s="122">
        <v>257450</v>
      </c>
      <c r="H255" s="180">
        <f t="shared" si="13"/>
        <v>100</v>
      </c>
    </row>
    <row r="256" spans="1:8" ht="15" customHeight="1">
      <c r="A256" s="36"/>
      <c r="B256" s="37">
        <v>85215</v>
      </c>
      <c r="C256" s="38"/>
      <c r="D256" s="39"/>
      <c r="E256" s="40" t="s">
        <v>91</v>
      </c>
      <c r="F256" s="120">
        <f>F257</f>
        <v>873823</v>
      </c>
      <c r="G256" s="120">
        <f>G257</f>
        <v>861322.84</v>
      </c>
      <c r="H256" s="180">
        <f t="shared" si="13"/>
        <v>98.56948604007904</v>
      </c>
    </row>
    <row r="257" spans="1:8" ht="15" customHeight="1">
      <c r="A257" s="36"/>
      <c r="B257" s="42"/>
      <c r="C257" s="5"/>
      <c r="D257" s="60">
        <v>3110</v>
      </c>
      <c r="E257" s="45" t="s">
        <v>36</v>
      </c>
      <c r="F257" s="121">
        <v>873823</v>
      </c>
      <c r="G257" s="121">
        <v>861322.84</v>
      </c>
      <c r="H257" s="180">
        <f t="shared" si="13"/>
        <v>98.56948604007904</v>
      </c>
    </row>
    <row r="258" spans="1:8" ht="15" customHeight="1">
      <c r="A258" s="36"/>
      <c r="B258" s="37">
        <v>85219</v>
      </c>
      <c r="C258" s="82"/>
      <c r="D258" s="83"/>
      <c r="E258" s="40" t="s">
        <v>39</v>
      </c>
      <c r="F258" s="59">
        <f>F259+F264+F268+F272+F276+F280+F283+F287+F290+F294+F297+F301</f>
        <v>623036</v>
      </c>
      <c r="G258" s="59">
        <f>G259+G264+G268+G272+G276+G280+G283+G287+G290+G294+G297+G301</f>
        <v>623017.9800000001</v>
      </c>
      <c r="H258" s="180">
        <f t="shared" si="13"/>
        <v>99.99710771127191</v>
      </c>
    </row>
    <row r="259" spans="1:8" ht="15" customHeight="1">
      <c r="A259" s="36"/>
      <c r="B259" s="42"/>
      <c r="C259" s="170"/>
      <c r="D259" s="171">
        <v>3020</v>
      </c>
      <c r="E259" s="45" t="s">
        <v>210</v>
      </c>
      <c r="F259" s="130">
        <f>F262+F263</f>
        <v>1730</v>
      </c>
      <c r="G259" s="130">
        <f>G262+G263</f>
        <v>1729.94</v>
      </c>
      <c r="H259" s="180">
        <f t="shared" si="13"/>
        <v>99.99653179190751</v>
      </c>
    </row>
    <row r="260" spans="1:8" ht="15" customHeight="1">
      <c r="A260" s="36"/>
      <c r="B260" s="42"/>
      <c r="C260" s="47"/>
      <c r="D260" s="48"/>
      <c r="E260" s="131" t="s">
        <v>40</v>
      </c>
      <c r="F260" s="36"/>
      <c r="G260" s="36"/>
      <c r="H260" s="180"/>
    </row>
    <row r="261" spans="1:8" ht="15" customHeight="1">
      <c r="A261" s="36"/>
      <c r="B261" s="42"/>
      <c r="C261" s="42"/>
      <c r="E261" s="49" t="s">
        <v>5</v>
      </c>
      <c r="F261" s="36"/>
      <c r="G261" s="36"/>
      <c r="H261" s="180"/>
    </row>
    <row r="262" spans="1:8" ht="15" customHeight="1">
      <c r="A262" s="36"/>
      <c r="B262" s="42"/>
      <c r="C262" s="42"/>
      <c r="E262" s="51" t="s">
        <v>37</v>
      </c>
      <c r="F262" s="95">
        <v>1520</v>
      </c>
      <c r="G262" s="95">
        <v>1519.94</v>
      </c>
      <c r="H262" s="180">
        <f>SUM(G262/F262*100)</f>
        <v>99.99605263157895</v>
      </c>
    </row>
    <row r="263" spans="1:8" ht="15" customHeight="1">
      <c r="A263" s="36"/>
      <c r="B263" s="111"/>
      <c r="C263" s="100"/>
      <c r="D263" s="110"/>
      <c r="E263" s="51" t="s">
        <v>128</v>
      </c>
      <c r="F263" s="139">
        <v>210</v>
      </c>
      <c r="G263" s="139">
        <v>210</v>
      </c>
      <c r="H263" s="180">
        <f>SUM(G263/F263*100)</f>
        <v>100</v>
      </c>
    </row>
    <row r="264" spans="1:8" ht="15" customHeight="1">
      <c r="A264" s="36"/>
      <c r="B264" s="47"/>
      <c r="C264" s="43"/>
      <c r="D264" s="44">
        <v>4010</v>
      </c>
      <c r="E264" s="45" t="s">
        <v>41</v>
      </c>
      <c r="F264" s="61">
        <f>F266+F267</f>
        <v>419169</v>
      </c>
      <c r="G264" s="61">
        <f>G266+G267</f>
        <v>419167.81</v>
      </c>
      <c r="H264" s="180">
        <f>SUM(G264/F264*100)</f>
        <v>99.99971610496004</v>
      </c>
    </row>
    <row r="265" spans="1:8" ht="15" customHeight="1">
      <c r="A265" s="36"/>
      <c r="B265" s="42"/>
      <c r="C265" s="47"/>
      <c r="D265" s="48"/>
      <c r="E265" s="49" t="s">
        <v>5</v>
      </c>
      <c r="F265" s="36"/>
      <c r="G265" s="36"/>
      <c r="H265" s="180"/>
    </row>
    <row r="266" spans="1:8" ht="15" customHeight="1">
      <c r="A266" s="36"/>
      <c r="B266" s="42"/>
      <c r="C266" s="42"/>
      <c r="E266" s="51" t="s">
        <v>37</v>
      </c>
      <c r="F266" s="64">
        <v>377297</v>
      </c>
      <c r="G266" s="64">
        <v>377296.76</v>
      </c>
      <c r="H266" s="180">
        <f>SUM(G266/F266*100)</f>
        <v>99.9999363896347</v>
      </c>
    </row>
    <row r="267" spans="1:8" ht="15" customHeight="1">
      <c r="A267" s="36"/>
      <c r="B267" s="42"/>
      <c r="C267" s="50"/>
      <c r="D267" s="10"/>
      <c r="E267" s="51" t="s">
        <v>128</v>
      </c>
      <c r="F267" s="52">
        <v>41872</v>
      </c>
      <c r="G267" s="52">
        <v>41871.05</v>
      </c>
      <c r="H267" s="180">
        <f>SUM(G267/F267*100)</f>
        <v>99.99773118074131</v>
      </c>
    </row>
    <row r="268" spans="1:8" ht="15" customHeight="1">
      <c r="A268" s="36"/>
      <c r="B268" s="42"/>
      <c r="C268" s="43"/>
      <c r="D268" s="44">
        <v>4040</v>
      </c>
      <c r="E268" s="45" t="s">
        <v>42</v>
      </c>
      <c r="F268" s="46">
        <f>F270+F271</f>
        <v>27261</v>
      </c>
      <c r="G268" s="46">
        <f>G270+G271</f>
        <v>27260.27</v>
      </c>
      <c r="H268" s="180">
        <f>SUM(G268/F268*100)</f>
        <v>99.99732218187154</v>
      </c>
    </row>
    <row r="269" spans="1:8" ht="15" customHeight="1">
      <c r="A269" s="36"/>
      <c r="B269" s="42"/>
      <c r="C269" s="47"/>
      <c r="D269" s="48"/>
      <c r="E269" s="49" t="s">
        <v>5</v>
      </c>
      <c r="F269" s="36"/>
      <c r="G269" s="36"/>
      <c r="H269" s="180"/>
    </row>
    <row r="270" spans="1:8" ht="15" customHeight="1">
      <c r="A270" s="36"/>
      <c r="B270" s="42"/>
      <c r="C270" s="42"/>
      <c r="E270" s="51" t="s">
        <v>37</v>
      </c>
      <c r="F270" s="95">
        <v>24263</v>
      </c>
      <c r="G270" s="95">
        <v>24262.27</v>
      </c>
      <c r="H270" s="180">
        <f>SUM(G270/F270*100)</f>
        <v>99.99699130363105</v>
      </c>
    </row>
    <row r="271" spans="1:8" ht="15" customHeight="1">
      <c r="A271" s="36"/>
      <c r="B271" s="42"/>
      <c r="C271" s="50"/>
      <c r="D271" s="10"/>
      <c r="E271" s="51" t="s">
        <v>128</v>
      </c>
      <c r="F271" s="95">
        <v>2998</v>
      </c>
      <c r="G271" s="95">
        <v>2998</v>
      </c>
      <c r="H271" s="180">
        <f>SUM(G271/F271*100)</f>
        <v>100</v>
      </c>
    </row>
    <row r="272" spans="1:8" ht="15" customHeight="1">
      <c r="A272" s="36"/>
      <c r="B272" s="42"/>
      <c r="C272" s="43"/>
      <c r="D272" s="44">
        <v>4110</v>
      </c>
      <c r="E272" s="45" t="s">
        <v>43</v>
      </c>
      <c r="F272" s="46">
        <f>F274+F275</f>
        <v>68130</v>
      </c>
      <c r="G272" s="46">
        <f>G274+G275</f>
        <v>68128.18</v>
      </c>
      <c r="H272" s="180">
        <f>SUM(G272/F272*100)</f>
        <v>99.99732863643034</v>
      </c>
    </row>
    <row r="273" spans="1:8" ht="15" customHeight="1">
      <c r="A273" s="36"/>
      <c r="B273" s="42"/>
      <c r="C273" s="47"/>
      <c r="D273" s="48"/>
      <c r="E273" s="49" t="s">
        <v>5</v>
      </c>
      <c r="F273" s="36"/>
      <c r="G273" s="36"/>
      <c r="H273" s="180"/>
    </row>
    <row r="274" spans="1:8" ht="15" customHeight="1">
      <c r="A274" s="36"/>
      <c r="B274" s="42"/>
      <c r="C274" s="42"/>
      <c r="E274" s="51" t="s">
        <v>37</v>
      </c>
      <c r="F274" s="52">
        <v>60555</v>
      </c>
      <c r="G274" s="52">
        <v>60554.03</v>
      </c>
      <c r="H274" s="180">
        <f>SUM(G274/F274*100)</f>
        <v>99.99839815044174</v>
      </c>
    </row>
    <row r="275" spans="1:8" ht="15" customHeight="1">
      <c r="A275" s="36"/>
      <c r="B275" s="42"/>
      <c r="C275" s="50"/>
      <c r="D275" s="10"/>
      <c r="E275" s="51" t="s">
        <v>128</v>
      </c>
      <c r="F275" s="95">
        <v>7575</v>
      </c>
      <c r="G275" s="95">
        <v>7574.15</v>
      </c>
      <c r="H275" s="180">
        <f>SUM(G275/F275*100)</f>
        <v>99.98877887788778</v>
      </c>
    </row>
    <row r="276" spans="1:8" ht="15" customHeight="1">
      <c r="A276" s="36"/>
      <c r="B276" s="42"/>
      <c r="C276" s="43"/>
      <c r="D276" s="44">
        <v>4120</v>
      </c>
      <c r="E276" s="45" t="s">
        <v>44</v>
      </c>
      <c r="F276" s="130">
        <f>F278+F279</f>
        <v>10115</v>
      </c>
      <c r="G276" s="130">
        <f>G278+G279</f>
        <v>10113.62</v>
      </c>
      <c r="H276" s="180">
        <f>SUM(G276/F276*100)</f>
        <v>99.98635689569947</v>
      </c>
    </row>
    <row r="277" spans="1:8" ht="15" customHeight="1">
      <c r="A277" s="36"/>
      <c r="B277" s="42"/>
      <c r="C277" s="47"/>
      <c r="D277" s="48"/>
      <c r="E277" s="49" t="s">
        <v>5</v>
      </c>
      <c r="F277" s="36"/>
      <c r="G277" s="36"/>
      <c r="H277" s="180"/>
    </row>
    <row r="278" spans="1:8" ht="15" customHeight="1">
      <c r="A278" s="36"/>
      <c r="B278" s="42"/>
      <c r="C278" s="42"/>
      <c r="E278" s="51" t="s">
        <v>37</v>
      </c>
      <c r="F278" s="95">
        <v>9054</v>
      </c>
      <c r="G278" s="95">
        <v>9053.19</v>
      </c>
      <c r="H278" s="180">
        <f>SUM(G278/F278*100)</f>
        <v>99.99105367793241</v>
      </c>
    </row>
    <row r="279" spans="1:8" ht="15" customHeight="1">
      <c r="A279" s="36"/>
      <c r="B279" s="42"/>
      <c r="C279" s="50"/>
      <c r="D279" s="10"/>
      <c r="E279" s="51" t="s">
        <v>128</v>
      </c>
      <c r="F279" s="139">
        <v>1061</v>
      </c>
      <c r="G279" s="139">
        <v>1060.43</v>
      </c>
      <c r="H279" s="180">
        <f>SUM(G279/F279*100)</f>
        <v>99.94627709707822</v>
      </c>
    </row>
    <row r="280" spans="1:8" ht="15" customHeight="1">
      <c r="A280" s="36"/>
      <c r="B280" s="42"/>
      <c r="C280" s="43"/>
      <c r="D280" s="44">
        <v>4170</v>
      </c>
      <c r="E280" s="45" t="s">
        <v>153</v>
      </c>
      <c r="F280" s="130">
        <f>F282</f>
        <v>0</v>
      </c>
      <c r="G280" s="130">
        <f>G282</f>
        <v>0</v>
      </c>
      <c r="H280" s="180">
        <v>0</v>
      </c>
    </row>
    <row r="281" spans="1:8" ht="15" customHeight="1">
      <c r="A281" s="36"/>
      <c r="B281" s="42"/>
      <c r="C281" s="47"/>
      <c r="D281" s="48"/>
      <c r="E281" s="49" t="s">
        <v>5</v>
      </c>
      <c r="F281" s="36"/>
      <c r="G281" s="36"/>
      <c r="H281" s="180"/>
    </row>
    <row r="282" spans="1:8" ht="15" customHeight="1">
      <c r="A282" s="36"/>
      <c r="B282" s="42"/>
      <c r="C282" s="42"/>
      <c r="E282" s="51" t="s">
        <v>37</v>
      </c>
      <c r="F282" s="95">
        <v>0</v>
      </c>
      <c r="G282" s="95">
        <v>0</v>
      </c>
      <c r="H282" s="180">
        <v>0</v>
      </c>
    </row>
    <row r="283" spans="1:8" ht="15" customHeight="1">
      <c r="A283" s="36"/>
      <c r="B283" s="42"/>
      <c r="C283" s="43"/>
      <c r="D283" s="44">
        <v>4210</v>
      </c>
      <c r="E283" s="45" t="s">
        <v>20</v>
      </c>
      <c r="F283" s="130">
        <f>F285+F286</f>
        <v>12545</v>
      </c>
      <c r="G283" s="130">
        <f>G285+G286</f>
        <v>12543.65</v>
      </c>
      <c r="H283" s="180">
        <f>SUM(G283/F283*100)</f>
        <v>99.98923874053406</v>
      </c>
    </row>
    <row r="284" spans="1:8" ht="15" customHeight="1">
      <c r="A284" s="36"/>
      <c r="B284" s="42"/>
      <c r="C284" s="47"/>
      <c r="D284" s="48"/>
      <c r="E284" s="49" t="s">
        <v>5</v>
      </c>
      <c r="F284" s="36"/>
      <c r="G284" s="36"/>
      <c r="H284" s="180"/>
    </row>
    <row r="285" spans="1:8" ht="15" customHeight="1">
      <c r="A285" s="36"/>
      <c r="B285" s="42"/>
      <c r="C285" s="42"/>
      <c r="E285" s="51" t="s">
        <v>37</v>
      </c>
      <c r="F285" s="95">
        <v>8868</v>
      </c>
      <c r="G285" s="95">
        <v>8867.64</v>
      </c>
      <c r="H285" s="180">
        <f>SUM(G285/F285*100)</f>
        <v>99.99594046008119</v>
      </c>
    </row>
    <row r="286" spans="1:8" ht="15" customHeight="1">
      <c r="A286" s="36"/>
      <c r="B286" s="42"/>
      <c r="C286" s="50"/>
      <c r="D286" s="10"/>
      <c r="E286" s="51" t="s">
        <v>128</v>
      </c>
      <c r="F286" s="95">
        <v>3677</v>
      </c>
      <c r="G286" s="95">
        <v>3676.01</v>
      </c>
      <c r="H286" s="180">
        <f>SUM(G286/F286*100)</f>
        <v>99.9730758770737</v>
      </c>
    </row>
    <row r="287" spans="1:8" ht="15" customHeight="1">
      <c r="A287" s="36"/>
      <c r="B287" s="42"/>
      <c r="C287" s="43"/>
      <c r="D287" s="44">
        <v>4220</v>
      </c>
      <c r="E287" s="45" t="s">
        <v>45</v>
      </c>
      <c r="F287" s="46">
        <f>F289</f>
        <v>20000</v>
      </c>
      <c r="G287" s="46">
        <f>G289</f>
        <v>20000</v>
      </c>
      <c r="H287" s="180">
        <f>SUM(G287/F287*100)</f>
        <v>100</v>
      </c>
    </row>
    <row r="288" spans="1:8" ht="15" customHeight="1">
      <c r="A288" s="36"/>
      <c r="B288" s="42"/>
      <c r="C288" s="47"/>
      <c r="D288" s="48"/>
      <c r="E288" s="49" t="s">
        <v>5</v>
      </c>
      <c r="F288" s="36"/>
      <c r="G288" s="36"/>
      <c r="H288" s="180"/>
    </row>
    <row r="289" spans="1:8" ht="15" customHeight="1">
      <c r="A289" s="36"/>
      <c r="B289" s="42"/>
      <c r="C289" s="50"/>
      <c r="D289" s="10"/>
      <c r="E289" s="51" t="s">
        <v>128</v>
      </c>
      <c r="F289" s="52">
        <v>20000</v>
      </c>
      <c r="G289" s="52">
        <v>20000</v>
      </c>
      <c r="H289" s="180">
        <f>SUM(G289/F289*100)</f>
        <v>100</v>
      </c>
    </row>
    <row r="290" spans="1:8" ht="15" customHeight="1">
      <c r="A290" s="36"/>
      <c r="B290" s="42"/>
      <c r="C290" s="43"/>
      <c r="D290" s="44">
        <v>4300</v>
      </c>
      <c r="E290" s="45" t="s">
        <v>4</v>
      </c>
      <c r="F290" s="46">
        <f>SUM(F292:F293)</f>
        <v>26453</v>
      </c>
      <c r="G290" s="46">
        <f>SUM(G292:G293)</f>
        <v>26444.21</v>
      </c>
      <c r="H290" s="180">
        <f>SUM(G290/F290*100)</f>
        <v>99.9667712546781</v>
      </c>
    </row>
    <row r="291" spans="1:8" ht="15" customHeight="1">
      <c r="A291" s="36"/>
      <c r="B291" s="42"/>
      <c r="C291" s="47"/>
      <c r="D291" s="48"/>
      <c r="E291" s="49" t="s">
        <v>5</v>
      </c>
      <c r="F291" s="36"/>
      <c r="G291" s="36"/>
      <c r="H291" s="180"/>
    </row>
    <row r="292" spans="1:8" ht="15" customHeight="1">
      <c r="A292" s="36"/>
      <c r="B292" s="42"/>
      <c r="C292" s="42"/>
      <c r="E292" s="51" t="s">
        <v>37</v>
      </c>
      <c r="F292" s="52">
        <v>23626</v>
      </c>
      <c r="G292" s="52">
        <v>23618.23</v>
      </c>
      <c r="H292" s="180">
        <f>SUM(G292/F292*100)</f>
        <v>99.96711250317448</v>
      </c>
    </row>
    <row r="293" spans="1:8" ht="15" customHeight="1">
      <c r="A293" s="36"/>
      <c r="B293" s="42"/>
      <c r="C293" s="50"/>
      <c r="D293" s="10"/>
      <c r="E293" s="51" t="s">
        <v>128</v>
      </c>
      <c r="F293" s="95">
        <v>2827</v>
      </c>
      <c r="G293" s="95">
        <v>2825.98</v>
      </c>
      <c r="H293" s="180">
        <f>SUM(G293/F293*100)</f>
        <v>99.96391934913336</v>
      </c>
    </row>
    <row r="294" spans="1:8" ht="15" customHeight="1">
      <c r="A294" s="36"/>
      <c r="B294" s="42"/>
      <c r="C294" s="43"/>
      <c r="D294" s="44">
        <v>4410</v>
      </c>
      <c r="E294" s="45" t="s">
        <v>46</v>
      </c>
      <c r="F294" s="130">
        <f>F296</f>
        <v>1219</v>
      </c>
      <c r="G294" s="130">
        <f>G296</f>
        <v>1217.29</v>
      </c>
      <c r="H294" s="180">
        <f>SUM(G294/F294*100)</f>
        <v>99.85972108285479</v>
      </c>
    </row>
    <row r="295" spans="1:8" ht="15" customHeight="1">
      <c r="A295" s="36"/>
      <c r="B295" s="42"/>
      <c r="C295" s="47"/>
      <c r="D295" s="48"/>
      <c r="E295" s="49" t="s">
        <v>5</v>
      </c>
      <c r="F295" s="36"/>
      <c r="G295" s="36"/>
      <c r="H295" s="180"/>
    </row>
    <row r="296" spans="1:8" ht="15" customHeight="1">
      <c r="A296" s="36"/>
      <c r="B296" s="42"/>
      <c r="C296" s="42"/>
      <c r="E296" s="51" t="s">
        <v>37</v>
      </c>
      <c r="F296" s="95">
        <v>1219</v>
      </c>
      <c r="G296" s="95">
        <v>1217.29</v>
      </c>
      <c r="H296" s="180">
        <f>SUM(G296/F296*100)</f>
        <v>99.85972108285479</v>
      </c>
    </row>
    <row r="297" spans="1:8" ht="15" customHeight="1">
      <c r="A297" s="36"/>
      <c r="B297" s="42"/>
      <c r="C297" s="43"/>
      <c r="D297" s="44">
        <v>4440</v>
      </c>
      <c r="E297" s="45" t="s">
        <v>48</v>
      </c>
      <c r="F297" s="130">
        <f>F299+F300</f>
        <v>11733</v>
      </c>
      <c r="G297" s="130">
        <f>G299+G300</f>
        <v>11733</v>
      </c>
      <c r="H297" s="180">
        <f>SUM(G297/F297*100)</f>
        <v>100</v>
      </c>
    </row>
    <row r="298" spans="1:8" ht="15" customHeight="1">
      <c r="A298" s="36"/>
      <c r="B298" s="42"/>
      <c r="C298" s="47"/>
      <c r="D298" s="48"/>
      <c r="E298" s="49" t="s">
        <v>5</v>
      </c>
      <c r="F298" s="36"/>
      <c r="G298" s="36"/>
      <c r="H298" s="180"/>
    </row>
    <row r="299" spans="1:8" ht="15" customHeight="1">
      <c r="A299" s="36"/>
      <c r="B299" s="42"/>
      <c r="C299" s="42"/>
      <c r="E299" s="51" t="s">
        <v>37</v>
      </c>
      <c r="F299" s="95">
        <v>10266</v>
      </c>
      <c r="G299" s="95">
        <v>10266</v>
      </c>
      <c r="H299" s="180">
        <f>SUM(G299/F299*100)</f>
        <v>100</v>
      </c>
    </row>
    <row r="300" spans="1:8" ht="15" customHeight="1">
      <c r="A300" s="36"/>
      <c r="B300" s="42"/>
      <c r="C300" s="50"/>
      <c r="D300" s="10"/>
      <c r="E300" s="51" t="s">
        <v>128</v>
      </c>
      <c r="F300" s="95">
        <v>1467</v>
      </c>
      <c r="G300" s="95">
        <v>1467</v>
      </c>
      <c r="H300" s="180">
        <f>SUM(G300/F300*100)</f>
        <v>100</v>
      </c>
    </row>
    <row r="301" spans="1:8" ht="15" customHeight="1">
      <c r="A301" s="36"/>
      <c r="B301" s="42"/>
      <c r="C301" s="43"/>
      <c r="D301" s="44">
        <v>6060</v>
      </c>
      <c r="E301" s="45" t="s">
        <v>161</v>
      </c>
      <c r="F301" s="130">
        <v>24681</v>
      </c>
      <c r="G301" s="130">
        <v>24680.01</v>
      </c>
      <c r="H301" s="180">
        <f>SUM(G301/F301*100)</f>
        <v>99.99598881730886</v>
      </c>
    </row>
    <row r="302" spans="1:8" ht="15" customHeight="1">
      <c r="A302" s="36"/>
      <c r="B302" s="37">
        <v>85228</v>
      </c>
      <c r="C302" s="38"/>
      <c r="D302" s="39"/>
      <c r="E302" s="40" t="s">
        <v>49</v>
      </c>
      <c r="F302" s="41">
        <f>F303</f>
        <v>141000</v>
      </c>
      <c r="G302" s="41">
        <f>G303</f>
        <v>140999.85</v>
      </c>
      <c r="H302" s="180">
        <f>SUM(G302/F302*100)</f>
        <v>99.99989361702129</v>
      </c>
    </row>
    <row r="303" spans="1:8" ht="15" customHeight="1">
      <c r="A303" s="36"/>
      <c r="B303" s="42"/>
      <c r="C303" s="43"/>
      <c r="D303" s="44">
        <v>3110</v>
      </c>
      <c r="E303" s="45" t="s">
        <v>36</v>
      </c>
      <c r="F303" s="46">
        <f>F305+F306</f>
        <v>141000</v>
      </c>
      <c r="G303" s="46">
        <f>G305+G306</f>
        <v>140999.85</v>
      </c>
      <c r="H303" s="180">
        <f>SUM(G303/F303*100)</f>
        <v>99.99989361702129</v>
      </c>
    </row>
    <row r="304" spans="1:8" ht="15" customHeight="1">
      <c r="A304" s="36"/>
      <c r="B304" s="42"/>
      <c r="C304" s="47"/>
      <c r="D304" s="48"/>
      <c r="E304" s="49" t="s">
        <v>5</v>
      </c>
      <c r="F304" s="36"/>
      <c r="G304" s="36"/>
      <c r="H304" s="180"/>
    </row>
    <row r="305" spans="1:8" ht="15" customHeight="1">
      <c r="A305" s="36"/>
      <c r="B305" s="42"/>
      <c r="C305" s="42"/>
      <c r="E305" s="51" t="s">
        <v>37</v>
      </c>
      <c r="F305" s="52">
        <v>131000</v>
      </c>
      <c r="G305" s="52">
        <v>130999.85</v>
      </c>
      <c r="H305" s="180">
        <f aca="true" t="shared" si="14" ref="H305:H346">SUM(G305/F305*100)</f>
        <v>99.99988549618321</v>
      </c>
    </row>
    <row r="306" spans="1:8" ht="15" customHeight="1">
      <c r="A306" s="36"/>
      <c r="B306" s="42"/>
      <c r="C306" s="50"/>
      <c r="D306" s="10"/>
      <c r="E306" s="51" t="s">
        <v>38</v>
      </c>
      <c r="F306" s="95">
        <v>10000</v>
      </c>
      <c r="G306" s="95">
        <v>10000</v>
      </c>
      <c r="H306" s="180">
        <f t="shared" si="14"/>
        <v>100</v>
      </c>
    </row>
    <row r="307" spans="1:8" ht="15" customHeight="1">
      <c r="A307" s="36"/>
      <c r="B307" s="37">
        <v>85278</v>
      </c>
      <c r="C307" s="38"/>
      <c r="D307" s="39"/>
      <c r="E307" s="40" t="s">
        <v>232</v>
      </c>
      <c r="F307" s="41">
        <f>F308</f>
        <v>11676</v>
      </c>
      <c r="G307" s="41">
        <f>G308</f>
        <v>11676</v>
      </c>
      <c r="H307" s="180">
        <f>SUM(G307/F307*100)</f>
        <v>100</v>
      </c>
    </row>
    <row r="308" spans="1:8" ht="15" customHeight="1">
      <c r="A308" s="36"/>
      <c r="B308" s="42"/>
      <c r="C308" s="43"/>
      <c r="D308" s="44">
        <v>3110</v>
      </c>
      <c r="E308" s="45" t="s">
        <v>36</v>
      </c>
      <c r="F308" s="46">
        <v>11676</v>
      </c>
      <c r="G308" s="46">
        <v>11676</v>
      </c>
      <c r="H308" s="180">
        <f>SUM(G308/F308*100)</f>
        <v>100</v>
      </c>
    </row>
    <row r="309" spans="1:8" ht="15" customHeight="1">
      <c r="A309" s="36"/>
      <c r="B309" s="37">
        <v>85295</v>
      </c>
      <c r="C309" s="38"/>
      <c r="D309" s="39"/>
      <c r="E309" s="40" t="s">
        <v>151</v>
      </c>
      <c r="F309" s="41">
        <f>F310+F311</f>
        <v>184800</v>
      </c>
      <c r="G309" s="41">
        <f>G310+G311</f>
        <v>184800</v>
      </c>
      <c r="H309" s="180">
        <f t="shared" si="14"/>
        <v>100</v>
      </c>
    </row>
    <row r="310" spans="1:8" ht="15" customHeight="1">
      <c r="A310" s="36"/>
      <c r="B310" s="42"/>
      <c r="C310" s="43"/>
      <c r="D310" s="44">
        <v>3110</v>
      </c>
      <c r="E310" s="45" t="s">
        <v>36</v>
      </c>
      <c r="F310" s="46">
        <v>18500</v>
      </c>
      <c r="G310" s="46">
        <v>18500</v>
      </c>
      <c r="H310" s="180">
        <f t="shared" si="14"/>
        <v>100</v>
      </c>
    </row>
    <row r="311" spans="1:8" ht="15" customHeight="1">
      <c r="A311" s="36"/>
      <c r="B311" s="42"/>
      <c r="C311" s="43"/>
      <c r="D311" s="44">
        <v>4300</v>
      </c>
      <c r="E311" s="45" t="s">
        <v>4</v>
      </c>
      <c r="F311" s="46">
        <v>166300</v>
      </c>
      <c r="G311" s="46">
        <v>166300</v>
      </c>
      <c r="H311" s="180">
        <f t="shared" si="14"/>
        <v>100</v>
      </c>
    </row>
    <row r="312" spans="1:8" ht="30" customHeight="1">
      <c r="A312" s="53">
        <v>853</v>
      </c>
      <c r="B312" s="54"/>
      <c r="C312" s="54"/>
      <c r="D312" s="55"/>
      <c r="E312" s="218" t="s">
        <v>187</v>
      </c>
      <c r="F312" s="57">
        <f>F313+F330</f>
        <v>378429</v>
      </c>
      <c r="G312" s="57">
        <f>G313+G330</f>
        <v>351146.49</v>
      </c>
      <c r="H312" s="180">
        <f t="shared" si="14"/>
        <v>92.79058687362755</v>
      </c>
    </row>
    <row r="313" spans="1:8" ht="34.5" customHeight="1">
      <c r="A313" s="58"/>
      <c r="B313" s="37">
        <v>85311</v>
      </c>
      <c r="C313" s="38"/>
      <c r="D313" s="39"/>
      <c r="E313" s="137" t="s">
        <v>188</v>
      </c>
      <c r="F313" s="41">
        <f>SUM(F314:F329)</f>
        <v>345349</v>
      </c>
      <c r="G313" s="41">
        <f>SUM(G314:G329)</f>
        <v>345344.72</v>
      </c>
      <c r="H313" s="180">
        <f t="shared" si="14"/>
        <v>99.99876067398486</v>
      </c>
    </row>
    <row r="314" spans="1:8" ht="15" customHeight="1">
      <c r="A314" s="36"/>
      <c r="B314" s="42"/>
      <c r="C314" s="43"/>
      <c r="D314" s="44">
        <v>3110</v>
      </c>
      <c r="E314" s="45" t="s">
        <v>36</v>
      </c>
      <c r="F314" s="121">
        <v>18487</v>
      </c>
      <c r="G314" s="121">
        <v>18486.33</v>
      </c>
      <c r="H314" s="180">
        <f t="shared" si="14"/>
        <v>99.9963758316655</v>
      </c>
    </row>
    <row r="315" spans="1:8" ht="15" customHeight="1">
      <c r="A315" s="36"/>
      <c r="B315" s="68"/>
      <c r="C315" s="43"/>
      <c r="D315" s="175">
        <v>4010</v>
      </c>
      <c r="E315" s="51" t="s">
        <v>41</v>
      </c>
      <c r="F315" s="95">
        <v>170000</v>
      </c>
      <c r="G315" s="95">
        <v>170000</v>
      </c>
      <c r="H315" s="180">
        <f t="shared" si="14"/>
        <v>100</v>
      </c>
    </row>
    <row r="316" spans="1:8" ht="15" customHeight="1">
      <c r="A316" s="36"/>
      <c r="B316" s="68"/>
      <c r="C316" s="100"/>
      <c r="D316" s="213">
        <v>4040</v>
      </c>
      <c r="E316" s="51" t="s">
        <v>42</v>
      </c>
      <c r="F316" s="95">
        <v>10763</v>
      </c>
      <c r="G316" s="95">
        <v>10763</v>
      </c>
      <c r="H316" s="180">
        <f t="shared" si="14"/>
        <v>100</v>
      </c>
    </row>
    <row r="317" spans="1:8" ht="15" customHeight="1">
      <c r="A317" s="36"/>
      <c r="B317" s="68"/>
      <c r="C317" s="93"/>
      <c r="D317" s="94">
        <v>4110</v>
      </c>
      <c r="E317" s="51" t="s">
        <v>43</v>
      </c>
      <c r="F317" s="95">
        <v>31796</v>
      </c>
      <c r="G317" s="95">
        <v>31795.57</v>
      </c>
      <c r="H317" s="180">
        <f t="shared" si="14"/>
        <v>99.99864762863253</v>
      </c>
    </row>
    <row r="318" spans="1:8" ht="15" customHeight="1">
      <c r="A318" s="36"/>
      <c r="B318" s="68"/>
      <c r="C318" s="93"/>
      <c r="D318" s="94">
        <v>4120</v>
      </c>
      <c r="E318" s="51" t="s">
        <v>44</v>
      </c>
      <c r="F318" s="95">
        <v>4211</v>
      </c>
      <c r="G318" s="95">
        <v>4210.45</v>
      </c>
      <c r="H318" s="180">
        <f t="shared" si="14"/>
        <v>99.98693896936595</v>
      </c>
    </row>
    <row r="319" spans="1:8" ht="15" customHeight="1">
      <c r="A319" s="36"/>
      <c r="B319" s="68"/>
      <c r="C319" s="93"/>
      <c r="D319" s="94">
        <v>4170</v>
      </c>
      <c r="E319" s="51" t="s">
        <v>153</v>
      </c>
      <c r="F319" s="95">
        <v>505</v>
      </c>
      <c r="G319" s="95">
        <v>505</v>
      </c>
      <c r="H319" s="180">
        <f t="shared" si="14"/>
        <v>100</v>
      </c>
    </row>
    <row r="320" spans="1:8" ht="15" customHeight="1">
      <c r="A320" s="36"/>
      <c r="B320" s="68"/>
      <c r="C320" s="93"/>
      <c r="D320" s="94">
        <v>4210</v>
      </c>
      <c r="E320" s="51" t="s">
        <v>20</v>
      </c>
      <c r="F320" s="95">
        <v>54753</v>
      </c>
      <c r="G320" s="95">
        <v>54753</v>
      </c>
      <c r="H320" s="180">
        <f t="shared" si="14"/>
        <v>100</v>
      </c>
    </row>
    <row r="321" spans="1:8" ht="15" customHeight="1">
      <c r="A321" s="36"/>
      <c r="B321" s="68"/>
      <c r="C321" s="93"/>
      <c r="D321" s="94">
        <v>4220</v>
      </c>
      <c r="E321" s="51" t="s">
        <v>120</v>
      </c>
      <c r="F321" s="95">
        <v>15558</v>
      </c>
      <c r="G321" s="95">
        <v>15558</v>
      </c>
      <c r="H321" s="180">
        <f t="shared" si="14"/>
        <v>100</v>
      </c>
    </row>
    <row r="322" spans="1:8" ht="15" customHeight="1">
      <c r="A322" s="36"/>
      <c r="B322" s="68"/>
      <c r="C322" s="93"/>
      <c r="D322" s="94">
        <v>4230</v>
      </c>
      <c r="E322" s="51" t="s">
        <v>107</v>
      </c>
      <c r="F322" s="95">
        <v>241</v>
      </c>
      <c r="G322" s="95">
        <v>240.79</v>
      </c>
      <c r="H322" s="180">
        <f t="shared" si="14"/>
        <v>99.91286307053942</v>
      </c>
    </row>
    <row r="323" spans="1:8" ht="15" customHeight="1">
      <c r="A323" s="36"/>
      <c r="B323" s="68"/>
      <c r="C323" s="93"/>
      <c r="D323" s="94">
        <v>4240</v>
      </c>
      <c r="E323" s="51" t="s">
        <v>121</v>
      </c>
      <c r="F323" s="95">
        <v>2970</v>
      </c>
      <c r="G323" s="95">
        <v>2969.41</v>
      </c>
      <c r="H323" s="180">
        <f t="shared" si="14"/>
        <v>99.98013468013468</v>
      </c>
    </row>
    <row r="324" spans="1:8" ht="15" customHeight="1">
      <c r="A324" s="36"/>
      <c r="B324" s="68"/>
      <c r="C324" s="93"/>
      <c r="D324" s="94">
        <v>4260</v>
      </c>
      <c r="E324" s="51" t="s">
        <v>68</v>
      </c>
      <c r="F324" s="95">
        <v>9620</v>
      </c>
      <c r="G324" s="95">
        <v>9619.82</v>
      </c>
      <c r="H324" s="180">
        <f t="shared" si="14"/>
        <v>99.9981288981289</v>
      </c>
    </row>
    <row r="325" spans="1:8" ht="15" customHeight="1">
      <c r="A325" s="36"/>
      <c r="B325" s="68"/>
      <c r="C325" s="93"/>
      <c r="D325" s="94">
        <v>4280</v>
      </c>
      <c r="E325" s="51" t="s">
        <v>122</v>
      </c>
      <c r="F325" s="95">
        <v>370</v>
      </c>
      <c r="G325" s="95">
        <v>370</v>
      </c>
      <c r="H325" s="180">
        <f t="shared" si="14"/>
        <v>100</v>
      </c>
    </row>
    <row r="326" spans="1:8" ht="15" customHeight="1">
      <c r="A326" s="36"/>
      <c r="B326" s="68"/>
      <c r="C326" s="93"/>
      <c r="D326" s="94">
        <v>4300</v>
      </c>
      <c r="E326" s="51" t="s">
        <v>4</v>
      </c>
      <c r="F326" s="95">
        <v>18355</v>
      </c>
      <c r="G326" s="95">
        <v>18354.62</v>
      </c>
      <c r="H326" s="180">
        <f t="shared" si="14"/>
        <v>99.9979297194225</v>
      </c>
    </row>
    <row r="327" spans="1:8" ht="15" customHeight="1">
      <c r="A327" s="36"/>
      <c r="B327" s="68"/>
      <c r="C327" s="93"/>
      <c r="D327" s="94">
        <v>4350</v>
      </c>
      <c r="E327" s="51" t="s">
        <v>227</v>
      </c>
      <c r="F327" s="95">
        <v>211</v>
      </c>
      <c r="G327" s="95">
        <v>210.57</v>
      </c>
      <c r="H327" s="180">
        <f t="shared" si="14"/>
        <v>99.79620853080569</v>
      </c>
    </row>
    <row r="328" spans="1:8" ht="15" customHeight="1">
      <c r="A328" s="36"/>
      <c r="B328" s="68"/>
      <c r="C328" s="93"/>
      <c r="D328" s="94">
        <v>4410</v>
      </c>
      <c r="E328" s="51" t="s">
        <v>46</v>
      </c>
      <c r="F328" s="95">
        <v>1013</v>
      </c>
      <c r="G328" s="95">
        <v>1012.16</v>
      </c>
      <c r="H328" s="180">
        <f t="shared" si="14"/>
        <v>99.91707798617966</v>
      </c>
    </row>
    <row r="329" spans="1:8" ht="15" customHeight="1">
      <c r="A329" s="36"/>
      <c r="B329" s="68"/>
      <c r="C329" s="93"/>
      <c r="D329" s="94">
        <v>4440</v>
      </c>
      <c r="E329" s="51" t="s">
        <v>48</v>
      </c>
      <c r="F329" s="95">
        <v>6496</v>
      </c>
      <c r="G329" s="95">
        <v>6496</v>
      </c>
      <c r="H329" s="180">
        <f t="shared" si="14"/>
        <v>100</v>
      </c>
    </row>
    <row r="330" spans="1:8" ht="15" customHeight="1">
      <c r="A330" s="36"/>
      <c r="B330" s="37">
        <v>85395</v>
      </c>
      <c r="C330" s="38"/>
      <c r="D330" s="39"/>
      <c r="E330" s="40" t="s">
        <v>19</v>
      </c>
      <c r="F330" s="99">
        <f>SUM(F331:F334)</f>
        <v>33080</v>
      </c>
      <c r="G330" s="99">
        <f>SUM(G331:G334)</f>
        <v>5801.77</v>
      </c>
      <c r="H330" s="180">
        <f t="shared" si="14"/>
        <v>17.53860338573156</v>
      </c>
    </row>
    <row r="331" spans="1:8" ht="15" customHeight="1">
      <c r="A331" s="36"/>
      <c r="B331" s="42"/>
      <c r="C331" s="43"/>
      <c r="D331" s="44">
        <v>4177</v>
      </c>
      <c r="E331" s="45" t="s">
        <v>153</v>
      </c>
      <c r="F331" s="130">
        <v>3109</v>
      </c>
      <c r="G331" s="130">
        <v>388</v>
      </c>
      <c r="H331" s="180">
        <f t="shared" si="14"/>
        <v>12.47989707301383</v>
      </c>
    </row>
    <row r="332" spans="1:8" ht="15" customHeight="1">
      <c r="A332" s="36"/>
      <c r="B332" s="68"/>
      <c r="C332" s="93"/>
      <c r="D332" s="94">
        <v>4217</v>
      </c>
      <c r="E332" s="51" t="s">
        <v>20</v>
      </c>
      <c r="F332" s="95">
        <v>5452</v>
      </c>
      <c r="G332" s="95">
        <v>4813.77</v>
      </c>
      <c r="H332" s="180">
        <f t="shared" si="14"/>
        <v>88.29365370506237</v>
      </c>
    </row>
    <row r="333" spans="1:8" ht="15" customHeight="1">
      <c r="A333" s="36"/>
      <c r="B333" s="68"/>
      <c r="C333" s="93"/>
      <c r="D333" s="94">
        <v>4300</v>
      </c>
      <c r="E333" s="51" t="s">
        <v>4</v>
      </c>
      <c r="F333" s="95">
        <v>2000</v>
      </c>
      <c r="G333" s="95">
        <v>0</v>
      </c>
      <c r="H333" s="180">
        <f t="shared" si="14"/>
        <v>0</v>
      </c>
    </row>
    <row r="334" spans="1:8" ht="15" customHeight="1">
      <c r="A334" s="36"/>
      <c r="B334" s="68"/>
      <c r="C334" s="93"/>
      <c r="D334" s="94">
        <v>4307</v>
      </c>
      <c r="E334" s="51" t="s">
        <v>4</v>
      </c>
      <c r="F334" s="95">
        <v>22519</v>
      </c>
      <c r="G334" s="95">
        <v>600</v>
      </c>
      <c r="H334" s="180">
        <f t="shared" si="14"/>
        <v>2.6644167147741906</v>
      </c>
    </row>
    <row r="335" spans="1:8" ht="15" customHeight="1">
      <c r="A335" s="53">
        <v>854</v>
      </c>
      <c r="B335" s="54"/>
      <c r="C335" s="54"/>
      <c r="D335" s="55"/>
      <c r="E335" s="56" t="s">
        <v>112</v>
      </c>
      <c r="F335" s="57">
        <f>F336</f>
        <v>422839</v>
      </c>
      <c r="G335" s="57">
        <f>G336</f>
        <v>415856.31000000006</v>
      </c>
      <c r="H335" s="180">
        <f t="shared" si="14"/>
        <v>98.34861732243243</v>
      </c>
    </row>
    <row r="336" spans="1:8" ht="15" customHeight="1">
      <c r="A336" s="58"/>
      <c r="B336" s="37">
        <v>85415</v>
      </c>
      <c r="C336" s="38"/>
      <c r="D336" s="39"/>
      <c r="E336" s="40" t="s">
        <v>113</v>
      </c>
      <c r="F336" s="41">
        <f>F337+F338+F341</f>
        <v>422839</v>
      </c>
      <c r="G336" s="41">
        <f>G337+G338+G341</f>
        <v>415856.31000000006</v>
      </c>
      <c r="H336" s="180">
        <f t="shared" si="14"/>
        <v>98.34861732243243</v>
      </c>
    </row>
    <row r="337" spans="1:8" ht="15" customHeight="1">
      <c r="A337" s="36"/>
      <c r="B337" s="42"/>
      <c r="C337" s="43"/>
      <c r="D337" s="44">
        <v>3240</v>
      </c>
      <c r="E337" s="141" t="s">
        <v>175</v>
      </c>
      <c r="F337" s="61">
        <v>375966</v>
      </c>
      <c r="G337" s="61">
        <v>369007.58</v>
      </c>
      <c r="H337" s="180">
        <f t="shared" si="14"/>
        <v>98.1491890224116</v>
      </c>
    </row>
    <row r="338" spans="1:8" ht="15" customHeight="1">
      <c r="A338" s="36"/>
      <c r="B338" s="42"/>
      <c r="C338" s="43"/>
      <c r="D338" s="44">
        <v>3248</v>
      </c>
      <c r="E338" s="141" t="s">
        <v>175</v>
      </c>
      <c r="F338" s="61">
        <f>SUM(F339:F340)</f>
        <v>32035</v>
      </c>
      <c r="G338" s="61">
        <f>SUM(G339:G340)</f>
        <v>32012.09</v>
      </c>
      <c r="H338" s="180">
        <f t="shared" si="14"/>
        <v>99.92848447011082</v>
      </c>
    </row>
    <row r="339" spans="1:8" ht="15" customHeight="1">
      <c r="A339" s="36"/>
      <c r="B339" s="42"/>
      <c r="C339" s="43"/>
      <c r="D339" s="44"/>
      <c r="E339" s="141" t="s">
        <v>234</v>
      </c>
      <c r="F339" s="61">
        <v>24944</v>
      </c>
      <c r="G339" s="61">
        <v>24944</v>
      </c>
      <c r="H339" s="180">
        <f t="shared" si="14"/>
        <v>100</v>
      </c>
    </row>
    <row r="340" spans="1:8" ht="15" customHeight="1">
      <c r="A340" s="36"/>
      <c r="B340" s="42"/>
      <c r="C340" s="43"/>
      <c r="D340" s="44"/>
      <c r="E340" s="141" t="s">
        <v>235</v>
      </c>
      <c r="F340" s="61">
        <v>7091</v>
      </c>
      <c r="G340" s="61">
        <v>7068.09</v>
      </c>
      <c r="H340" s="180">
        <f t="shared" si="14"/>
        <v>99.67691439853336</v>
      </c>
    </row>
    <row r="341" spans="1:8" ht="15" customHeight="1">
      <c r="A341" s="36"/>
      <c r="B341" s="42"/>
      <c r="C341" s="43"/>
      <c r="D341" s="44">
        <v>3249</v>
      </c>
      <c r="E341" s="141" t="s">
        <v>175</v>
      </c>
      <c r="F341" s="61">
        <f>SUM(F342:F343)</f>
        <v>14838</v>
      </c>
      <c r="G341" s="61">
        <f>SUM(G342:G343)</f>
        <v>14836.64</v>
      </c>
      <c r="H341" s="180">
        <f t="shared" si="14"/>
        <v>99.99083434425124</v>
      </c>
    </row>
    <row r="342" spans="1:8" ht="15" customHeight="1">
      <c r="A342" s="36"/>
      <c r="B342" s="42"/>
      <c r="C342" s="43"/>
      <c r="D342" s="44"/>
      <c r="E342" s="141" t="s">
        <v>234</v>
      </c>
      <c r="F342" s="61">
        <v>11502</v>
      </c>
      <c r="G342" s="61">
        <v>11502</v>
      </c>
      <c r="H342" s="180">
        <f t="shared" si="14"/>
        <v>100</v>
      </c>
    </row>
    <row r="343" spans="1:8" ht="15" customHeight="1">
      <c r="A343" s="36"/>
      <c r="B343" s="42"/>
      <c r="C343" s="43"/>
      <c r="D343" s="44"/>
      <c r="E343" s="141" t="s">
        <v>235</v>
      </c>
      <c r="F343" s="61">
        <v>3336</v>
      </c>
      <c r="G343" s="61">
        <v>3334.64</v>
      </c>
      <c r="H343" s="180">
        <f t="shared" si="14"/>
        <v>99.95923261390887</v>
      </c>
    </row>
    <row r="344" spans="1:8" ht="15" customHeight="1">
      <c r="A344" s="53">
        <v>900</v>
      </c>
      <c r="B344" s="54"/>
      <c r="C344" s="54"/>
      <c r="D344" s="55"/>
      <c r="E344" s="56" t="s">
        <v>54</v>
      </c>
      <c r="F344" s="57">
        <f>SUM(F345+F355+F358+F366+F379+F382+F392)</f>
        <v>3652402</v>
      </c>
      <c r="G344" s="57">
        <f>SUM(G345+G355+G358+G366+G379+G382+G392)</f>
        <v>3506064.9000000004</v>
      </c>
      <c r="H344" s="180">
        <f t="shared" si="14"/>
        <v>95.99340105497699</v>
      </c>
    </row>
    <row r="345" spans="1:8" ht="15" customHeight="1">
      <c r="A345" s="58"/>
      <c r="B345" s="37">
        <v>90001</v>
      </c>
      <c r="C345" s="38"/>
      <c r="D345" s="39"/>
      <c r="E345" s="40" t="s">
        <v>55</v>
      </c>
      <c r="F345" s="41">
        <f>F346+F349+F350</f>
        <v>1653190</v>
      </c>
      <c r="G345" s="41">
        <f>G346+G349+G350</f>
        <v>1647663.5899999999</v>
      </c>
      <c r="H345" s="180">
        <f t="shared" si="14"/>
        <v>99.66571235006259</v>
      </c>
    </row>
    <row r="346" spans="1:8" ht="15" customHeight="1">
      <c r="A346" s="36"/>
      <c r="B346" s="42"/>
      <c r="C346" s="43"/>
      <c r="D346" s="44">
        <v>4300</v>
      </c>
      <c r="E346" s="45" t="s">
        <v>4</v>
      </c>
      <c r="F346" s="61">
        <f>F348</f>
        <v>1600000</v>
      </c>
      <c r="G346" s="61">
        <f>G348</f>
        <v>1600000</v>
      </c>
      <c r="H346" s="180">
        <f t="shared" si="14"/>
        <v>100</v>
      </c>
    </row>
    <row r="347" spans="1:8" ht="15" customHeight="1">
      <c r="A347" s="36"/>
      <c r="B347" s="42"/>
      <c r="C347" s="47"/>
      <c r="D347" s="48"/>
      <c r="E347" s="49" t="s">
        <v>5</v>
      </c>
      <c r="F347" s="36"/>
      <c r="G347" s="36"/>
      <c r="H347" s="180"/>
    </row>
    <row r="348" spans="1:8" ht="15" customHeight="1">
      <c r="A348" s="36"/>
      <c r="B348" s="42"/>
      <c r="C348" s="62"/>
      <c r="D348" s="63"/>
      <c r="E348" s="51" t="s">
        <v>95</v>
      </c>
      <c r="F348" s="64">
        <v>1600000</v>
      </c>
      <c r="G348" s="64">
        <v>1600000</v>
      </c>
      <c r="H348" s="180">
        <f aca="true" t="shared" si="15" ref="H348:H360">SUM(G348/F348*100)</f>
        <v>100</v>
      </c>
    </row>
    <row r="349" spans="1:8" ht="15" customHeight="1">
      <c r="A349" s="36"/>
      <c r="B349" s="42"/>
      <c r="C349" s="43"/>
      <c r="D349" s="175">
        <v>4610</v>
      </c>
      <c r="E349" s="71" t="s">
        <v>214</v>
      </c>
      <c r="F349" s="72">
        <v>2752</v>
      </c>
      <c r="G349" s="72">
        <v>1375.65</v>
      </c>
      <c r="H349" s="180">
        <f t="shared" si="15"/>
        <v>49.98728197674419</v>
      </c>
    </row>
    <row r="350" spans="1:8" ht="15" customHeight="1">
      <c r="A350" s="36"/>
      <c r="B350" s="42"/>
      <c r="C350" s="43"/>
      <c r="D350" s="175">
        <v>6050</v>
      </c>
      <c r="E350" s="71" t="s">
        <v>158</v>
      </c>
      <c r="F350" s="72">
        <f>F351+F352+F353+F354</f>
        <v>50438</v>
      </c>
      <c r="G350" s="72">
        <f>G351+G352+G353+G354</f>
        <v>46287.94</v>
      </c>
      <c r="H350" s="180">
        <f t="shared" si="15"/>
        <v>91.77195765097744</v>
      </c>
    </row>
    <row r="351" spans="1:8" ht="15" customHeight="1">
      <c r="A351" s="36"/>
      <c r="B351" s="68"/>
      <c r="C351" s="68"/>
      <c r="D351" s="48"/>
      <c r="E351" s="71" t="s">
        <v>215</v>
      </c>
      <c r="F351" s="72">
        <v>0</v>
      </c>
      <c r="G351" s="72">
        <v>0</v>
      </c>
      <c r="H351" s="180">
        <v>0</v>
      </c>
    </row>
    <row r="352" spans="1:8" ht="15" customHeight="1">
      <c r="A352" s="36"/>
      <c r="B352" s="68"/>
      <c r="C352" s="68"/>
      <c r="E352" s="71" t="s">
        <v>216</v>
      </c>
      <c r="F352" s="72">
        <v>17788</v>
      </c>
      <c r="G352" s="72">
        <v>17787.95</v>
      </c>
      <c r="H352" s="180">
        <f t="shared" si="15"/>
        <v>99.99971891162582</v>
      </c>
    </row>
    <row r="353" spans="1:8" ht="15" customHeight="1">
      <c r="A353" s="36"/>
      <c r="B353" s="68"/>
      <c r="C353" s="68"/>
      <c r="E353" s="71" t="s">
        <v>218</v>
      </c>
      <c r="F353" s="72">
        <v>28500</v>
      </c>
      <c r="G353" s="72">
        <v>28499.99</v>
      </c>
      <c r="H353" s="180">
        <f t="shared" si="15"/>
        <v>99.9999649122807</v>
      </c>
    </row>
    <row r="354" spans="1:8" ht="44.25" customHeight="1">
      <c r="A354" s="36"/>
      <c r="B354" s="68"/>
      <c r="C354" s="68"/>
      <c r="E354" s="73" t="s">
        <v>223</v>
      </c>
      <c r="F354" s="72">
        <v>4150</v>
      </c>
      <c r="G354" s="72">
        <v>0</v>
      </c>
      <c r="H354" s="180">
        <v>0</v>
      </c>
    </row>
    <row r="355" spans="1:8" ht="15" customHeight="1">
      <c r="A355" s="58"/>
      <c r="B355" s="37">
        <v>90002</v>
      </c>
      <c r="C355" s="38"/>
      <c r="D355" s="39"/>
      <c r="E355" s="137" t="s">
        <v>169</v>
      </c>
      <c r="F355" s="41">
        <f>F356+F357</f>
        <v>114680</v>
      </c>
      <c r="G355" s="41">
        <f>G356+G357</f>
        <v>114680</v>
      </c>
      <c r="H355" s="180">
        <f t="shared" si="15"/>
        <v>100</v>
      </c>
    </row>
    <row r="356" spans="1:8" ht="15" customHeight="1">
      <c r="A356" s="36"/>
      <c r="B356" s="42"/>
      <c r="C356" s="43"/>
      <c r="D356" s="44">
        <v>6051</v>
      </c>
      <c r="E356" s="71" t="s">
        <v>158</v>
      </c>
      <c r="F356" s="61">
        <v>69537</v>
      </c>
      <c r="G356" s="61">
        <v>69537.4</v>
      </c>
      <c r="H356" s="180">
        <f t="shared" si="15"/>
        <v>100.00057523332902</v>
      </c>
    </row>
    <row r="357" spans="1:8" ht="15" customHeight="1">
      <c r="A357" s="36"/>
      <c r="B357" s="42"/>
      <c r="C357" s="43"/>
      <c r="D357" s="44">
        <v>6052</v>
      </c>
      <c r="E357" s="71" t="s">
        <v>170</v>
      </c>
      <c r="F357" s="61">
        <v>45143</v>
      </c>
      <c r="G357" s="61">
        <v>45142.6</v>
      </c>
      <c r="H357" s="180">
        <f t="shared" si="15"/>
        <v>99.99911392685465</v>
      </c>
    </row>
    <row r="358" spans="1:8" ht="15" customHeight="1">
      <c r="A358" s="36"/>
      <c r="B358" s="37">
        <v>90003</v>
      </c>
      <c r="C358" s="38"/>
      <c r="D358" s="39"/>
      <c r="E358" s="40" t="s">
        <v>56</v>
      </c>
      <c r="F358" s="59">
        <f>F359+F360</f>
        <v>372237</v>
      </c>
      <c r="G358" s="59">
        <f>G359+G360</f>
        <v>351949.08</v>
      </c>
      <c r="H358" s="180">
        <f t="shared" si="15"/>
        <v>94.54973041368805</v>
      </c>
    </row>
    <row r="359" spans="1:8" ht="15" customHeight="1">
      <c r="A359" s="36"/>
      <c r="B359" s="42"/>
      <c r="C359" s="5"/>
      <c r="D359" s="60">
        <v>4210</v>
      </c>
      <c r="E359" s="45" t="s">
        <v>20</v>
      </c>
      <c r="F359" s="130">
        <v>10000</v>
      </c>
      <c r="G359" s="130">
        <v>9949.68</v>
      </c>
      <c r="H359" s="180">
        <f t="shared" si="15"/>
        <v>99.49680000000001</v>
      </c>
    </row>
    <row r="360" spans="1:8" ht="15" customHeight="1">
      <c r="A360" s="36"/>
      <c r="B360" s="42"/>
      <c r="C360" s="43"/>
      <c r="D360" s="44">
        <v>4300</v>
      </c>
      <c r="E360" s="45" t="s">
        <v>4</v>
      </c>
      <c r="F360" s="61">
        <f>F362+F363+F364+F365</f>
        <v>362237</v>
      </c>
      <c r="G360" s="61">
        <f>G362+G363+G364+G365</f>
        <v>341999.4</v>
      </c>
      <c r="H360" s="180">
        <f t="shared" si="15"/>
        <v>94.41316044468125</v>
      </c>
    </row>
    <row r="361" spans="1:8" ht="15" customHeight="1">
      <c r="A361" s="36"/>
      <c r="B361" s="42"/>
      <c r="C361" s="47"/>
      <c r="D361" s="48"/>
      <c r="E361" s="49" t="s">
        <v>5</v>
      </c>
      <c r="F361" s="36"/>
      <c r="G361" s="36"/>
      <c r="H361" s="180"/>
    </row>
    <row r="362" spans="1:8" ht="15" customHeight="1">
      <c r="A362" s="36"/>
      <c r="B362" s="42"/>
      <c r="C362" s="42"/>
      <c r="E362" s="51" t="s">
        <v>57</v>
      </c>
      <c r="F362" s="64">
        <v>189296</v>
      </c>
      <c r="G362" s="64">
        <v>185892.37</v>
      </c>
      <c r="H362" s="180">
        <f aca="true" t="shared" si="16" ref="H362:H370">SUM(G362/F362*100)</f>
        <v>98.20195355422196</v>
      </c>
    </row>
    <row r="363" spans="1:8" ht="15" customHeight="1">
      <c r="A363" s="36"/>
      <c r="B363" s="42"/>
      <c r="C363" s="42"/>
      <c r="E363" s="51" t="s">
        <v>58</v>
      </c>
      <c r="F363" s="64">
        <v>114000</v>
      </c>
      <c r="G363" s="64">
        <v>113400</v>
      </c>
      <c r="H363" s="180">
        <f t="shared" si="16"/>
        <v>99.47368421052632</v>
      </c>
    </row>
    <row r="364" spans="1:8" ht="15" customHeight="1">
      <c r="A364" s="36"/>
      <c r="B364" s="42"/>
      <c r="C364" s="42"/>
      <c r="E364" s="51" t="s">
        <v>59</v>
      </c>
      <c r="F364" s="52">
        <v>39037</v>
      </c>
      <c r="G364" s="52">
        <v>22803.69</v>
      </c>
      <c r="H364" s="180">
        <f t="shared" si="16"/>
        <v>58.41558009068319</v>
      </c>
    </row>
    <row r="365" spans="1:8" ht="15" customHeight="1">
      <c r="A365" s="36"/>
      <c r="B365" s="42"/>
      <c r="C365" s="42"/>
      <c r="E365" s="51" t="s">
        <v>60</v>
      </c>
      <c r="F365" s="52">
        <v>19904</v>
      </c>
      <c r="G365" s="52">
        <v>19903.34</v>
      </c>
      <c r="H365" s="180">
        <f t="shared" si="16"/>
        <v>99.99668408360128</v>
      </c>
    </row>
    <row r="366" spans="1:8" ht="15" customHeight="1">
      <c r="A366" s="36"/>
      <c r="B366" s="37">
        <v>90004</v>
      </c>
      <c r="C366" s="38"/>
      <c r="D366" s="39"/>
      <c r="E366" s="40" t="s">
        <v>61</v>
      </c>
      <c r="F366" s="59">
        <f>F367+F368+F369+F370+F371+F374+F378</f>
        <v>576385</v>
      </c>
      <c r="G366" s="59">
        <f>G367+G368+G369+G370+G371+G374+G378</f>
        <v>530362.28</v>
      </c>
      <c r="H366" s="180">
        <f t="shared" si="16"/>
        <v>92.01528145250137</v>
      </c>
    </row>
    <row r="367" spans="1:8" ht="15" customHeight="1">
      <c r="A367" s="36"/>
      <c r="B367" s="42"/>
      <c r="C367" s="170"/>
      <c r="D367" s="171">
        <v>3020</v>
      </c>
      <c r="E367" s="45" t="s">
        <v>210</v>
      </c>
      <c r="F367" s="130">
        <v>7881</v>
      </c>
      <c r="G367" s="130">
        <v>7653</v>
      </c>
      <c r="H367" s="180">
        <f t="shared" si="16"/>
        <v>97.10696612105063</v>
      </c>
    </row>
    <row r="368" spans="1:8" ht="15" customHeight="1">
      <c r="A368" s="36"/>
      <c r="B368" s="47"/>
      <c r="C368" s="5"/>
      <c r="D368" s="60">
        <v>4010</v>
      </c>
      <c r="E368" s="45" t="s">
        <v>41</v>
      </c>
      <c r="F368" s="61">
        <v>196897</v>
      </c>
      <c r="G368" s="61">
        <v>176632</v>
      </c>
      <c r="H368" s="180">
        <f t="shared" si="16"/>
        <v>89.70781677729981</v>
      </c>
    </row>
    <row r="369" spans="1:8" ht="15" customHeight="1">
      <c r="A369" s="36"/>
      <c r="B369" s="42"/>
      <c r="C369" s="5"/>
      <c r="D369" s="60">
        <v>4110</v>
      </c>
      <c r="E369" s="45" t="s">
        <v>43</v>
      </c>
      <c r="F369" s="46">
        <v>33871</v>
      </c>
      <c r="G369" s="46">
        <v>32608.22</v>
      </c>
      <c r="H369" s="180">
        <f t="shared" si="16"/>
        <v>96.27179593162293</v>
      </c>
    </row>
    <row r="370" spans="1:8" ht="15" customHeight="1">
      <c r="A370" s="36"/>
      <c r="B370" s="42"/>
      <c r="C370" s="5"/>
      <c r="D370" s="60">
        <v>4120</v>
      </c>
      <c r="E370" s="45" t="s">
        <v>44</v>
      </c>
      <c r="F370" s="130">
        <v>4871</v>
      </c>
      <c r="G370" s="130">
        <v>4732.81</v>
      </c>
      <c r="H370" s="180">
        <f t="shared" si="16"/>
        <v>97.16300554300966</v>
      </c>
    </row>
    <row r="371" spans="1:8" ht="15" customHeight="1">
      <c r="A371" s="36"/>
      <c r="B371" s="42"/>
      <c r="C371" s="43"/>
      <c r="D371" s="44">
        <v>4210</v>
      </c>
      <c r="E371" s="45" t="s">
        <v>20</v>
      </c>
      <c r="F371" s="130">
        <f>F373</f>
        <v>23000</v>
      </c>
      <c r="G371" s="130">
        <f>G373</f>
        <v>22915.83</v>
      </c>
      <c r="H371" s="180">
        <f>SUM(G371/F371*100)</f>
        <v>99.63404347826088</v>
      </c>
    </row>
    <row r="372" spans="1:8" ht="15" customHeight="1">
      <c r="A372" s="36"/>
      <c r="B372" s="42"/>
      <c r="C372" s="47"/>
      <c r="D372" s="48"/>
      <c r="E372" s="49" t="s">
        <v>5</v>
      </c>
      <c r="F372" s="36"/>
      <c r="G372" s="36"/>
      <c r="H372" s="180"/>
    </row>
    <row r="373" spans="1:8" ht="15" customHeight="1">
      <c r="A373" s="36"/>
      <c r="B373" s="42"/>
      <c r="C373" s="42"/>
      <c r="E373" s="51" t="s">
        <v>96</v>
      </c>
      <c r="F373" s="95">
        <v>23000</v>
      </c>
      <c r="G373" s="95">
        <v>22915.83</v>
      </c>
      <c r="H373" s="180">
        <f>SUM(G373/F373*100)</f>
        <v>99.63404347826088</v>
      </c>
    </row>
    <row r="374" spans="1:8" ht="15" customHeight="1">
      <c r="A374" s="36"/>
      <c r="B374" s="42"/>
      <c r="C374" s="43"/>
      <c r="D374" s="44">
        <v>4300</v>
      </c>
      <c r="E374" s="45" t="s">
        <v>4</v>
      </c>
      <c r="F374" s="61">
        <f>F376+F377</f>
        <v>287701</v>
      </c>
      <c r="G374" s="61">
        <f>G376+G377</f>
        <v>263656.42000000004</v>
      </c>
      <c r="H374" s="180">
        <f>SUM(G374/F374*100)</f>
        <v>91.64251080114425</v>
      </c>
    </row>
    <row r="375" spans="1:8" ht="15" customHeight="1">
      <c r="A375" s="36"/>
      <c r="B375" s="42"/>
      <c r="C375" s="47"/>
      <c r="D375" s="48"/>
      <c r="E375" s="49" t="s">
        <v>5</v>
      </c>
      <c r="F375" s="36"/>
      <c r="G375" s="36"/>
      <c r="H375" s="180"/>
    </row>
    <row r="376" spans="1:8" ht="15" customHeight="1">
      <c r="A376" s="36"/>
      <c r="B376" s="42"/>
      <c r="C376" s="42"/>
      <c r="E376" s="51" t="s">
        <v>57</v>
      </c>
      <c r="F376" s="64">
        <v>243000</v>
      </c>
      <c r="G376" s="64">
        <v>242710.2</v>
      </c>
      <c r="H376" s="180">
        <f aca="true" t="shared" si="17" ref="H376:H385">SUM(G376/F376*100)</f>
        <v>99.88074074074075</v>
      </c>
    </row>
    <row r="377" spans="1:8" ht="15" customHeight="1">
      <c r="A377" s="36"/>
      <c r="B377" s="42"/>
      <c r="C377" s="62"/>
      <c r="D377" s="63"/>
      <c r="E377" s="51" t="s">
        <v>9</v>
      </c>
      <c r="F377" s="52">
        <v>44701</v>
      </c>
      <c r="G377" s="52">
        <v>20946.22</v>
      </c>
      <c r="H377" s="180">
        <f t="shared" si="17"/>
        <v>46.8585042840205</v>
      </c>
    </row>
    <row r="378" spans="1:8" ht="15" customHeight="1">
      <c r="A378" s="36"/>
      <c r="B378" s="68"/>
      <c r="C378" s="43"/>
      <c r="D378" s="175">
        <v>4440</v>
      </c>
      <c r="E378" s="51" t="s">
        <v>148</v>
      </c>
      <c r="F378" s="52">
        <v>22164</v>
      </c>
      <c r="G378" s="52">
        <v>22164</v>
      </c>
      <c r="H378" s="180">
        <f t="shared" si="17"/>
        <v>100</v>
      </c>
    </row>
    <row r="379" spans="1:8" ht="15" customHeight="1">
      <c r="A379" s="36"/>
      <c r="B379" s="37">
        <v>90005</v>
      </c>
      <c r="C379" s="38"/>
      <c r="D379" s="39"/>
      <c r="E379" s="40" t="s">
        <v>171</v>
      </c>
      <c r="F379" s="59">
        <f>F380+F381</f>
        <v>28000</v>
      </c>
      <c r="G379" s="59">
        <f>G380+G381</f>
        <v>2806</v>
      </c>
      <c r="H379" s="180">
        <f t="shared" si="17"/>
        <v>10.021428571428572</v>
      </c>
    </row>
    <row r="380" spans="1:8" ht="15" customHeight="1">
      <c r="A380" s="36"/>
      <c r="B380" s="42"/>
      <c r="C380" s="43"/>
      <c r="D380" s="44">
        <v>4300</v>
      </c>
      <c r="E380" s="45" t="s">
        <v>4</v>
      </c>
      <c r="F380" s="61">
        <v>3000</v>
      </c>
      <c r="G380" s="61">
        <v>2806</v>
      </c>
      <c r="H380" s="180">
        <f>SUM(G380/F380*100)</f>
        <v>93.53333333333333</v>
      </c>
    </row>
    <row r="381" spans="1:8" ht="15" customHeight="1">
      <c r="A381" s="36"/>
      <c r="B381" s="42"/>
      <c r="C381" s="43"/>
      <c r="D381" s="44">
        <v>6050</v>
      </c>
      <c r="E381" s="45" t="s">
        <v>160</v>
      </c>
      <c r="F381" s="61">
        <v>25000</v>
      </c>
      <c r="G381" s="61">
        <v>0</v>
      </c>
      <c r="H381" s="180">
        <f t="shared" si="17"/>
        <v>0</v>
      </c>
    </row>
    <row r="382" spans="1:8" ht="15" customHeight="1">
      <c r="A382" s="36"/>
      <c r="B382" s="37">
        <v>90015</v>
      </c>
      <c r="C382" s="38"/>
      <c r="D382" s="39"/>
      <c r="E382" s="40" t="s">
        <v>62</v>
      </c>
      <c r="F382" s="59">
        <f>F383+F384+F385+F390</f>
        <v>758910</v>
      </c>
      <c r="G382" s="59">
        <f>G383+G384+G385+G390</f>
        <v>713667.1</v>
      </c>
      <c r="H382" s="180">
        <f t="shared" si="17"/>
        <v>94.03843670527466</v>
      </c>
    </row>
    <row r="383" spans="1:8" ht="15" customHeight="1">
      <c r="A383" s="36"/>
      <c r="B383" s="42"/>
      <c r="C383" s="43"/>
      <c r="D383" s="44">
        <v>4210</v>
      </c>
      <c r="E383" s="45" t="s">
        <v>20</v>
      </c>
      <c r="F383" s="130">
        <v>16035</v>
      </c>
      <c r="G383" s="130">
        <v>13794.31</v>
      </c>
      <c r="H383" s="180">
        <f t="shared" si="17"/>
        <v>86.02625506704085</v>
      </c>
    </row>
    <row r="384" spans="1:8" ht="15" customHeight="1">
      <c r="A384" s="36"/>
      <c r="B384" s="42"/>
      <c r="C384" s="43"/>
      <c r="D384" s="129">
        <v>4260</v>
      </c>
      <c r="E384" s="51" t="s">
        <v>68</v>
      </c>
      <c r="F384" s="95">
        <v>525310</v>
      </c>
      <c r="G384" s="95">
        <v>483157.02</v>
      </c>
      <c r="H384" s="180">
        <f t="shared" si="17"/>
        <v>91.9755991700139</v>
      </c>
    </row>
    <row r="385" spans="1:8" ht="15" customHeight="1">
      <c r="A385" s="36"/>
      <c r="B385" s="42"/>
      <c r="C385" s="43"/>
      <c r="D385" s="44">
        <v>4300</v>
      </c>
      <c r="E385" s="45" t="s">
        <v>4</v>
      </c>
      <c r="F385" s="61">
        <f>F387+F388+F389</f>
        <v>201535</v>
      </c>
      <c r="G385" s="61">
        <f>G387+G388+G389</f>
        <v>200693.8</v>
      </c>
      <c r="H385" s="180">
        <f t="shared" si="17"/>
        <v>99.58260351799935</v>
      </c>
    </row>
    <row r="386" spans="1:8" ht="15" customHeight="1">
      <c r="A386" s="36"/>
      <c r="B386" s="42"/>
      <c r="C386" s="47"/>
      <c r="D386" s="48"/>
      <c r="E386" s="49" t="s">
        <v>5</v>
      </c>
      <c r="F386" s="36"/>
      <c r="G386" s="36"/>
      <c r="H386" s="180"/>
    </row>
    <row r="387" spans="1:8" ht="15" customHeight="1">
      <c r="A387" s="36"/>
      <c r="B387" s="42"/>
      <c r="C387" s="42"/>
      <c r="E387" s="51" t="s">
        <v>63</v>
      </c>
      <c r="F387" s="52">
        <v>165600</v>
      </c>
      <c r="G387" s="52">
        <v>165599.88</v>
      </c>
      <c r="H387" s="180">
        <f aca="true" t="shared" si="18" ref="H387:H394">SUM(G387/F387*100)</f>
        <v>99.9999275362319</v>
      </c>
    </row>
    <row r="388" spans="1:8" ht="15" customHeight="1">
      <c r="A388" s="36"/>
      <c r="B388" s="42"/>
      <c r="C388" s="42"/>
      <c r="E388" s="51" t="s">
        <v>64</v>
      </c>
      <c r="F388" s="52">
        <v>21000</v>
      </c>
      <c r="G388" s="52">
        <v>20160.12</v>
      </c>
      <c r="H388" s="180">
        <f t="shared" si="18"/>
        <v>96.00057142857142</v>
      </c>
    </row>
    <row r="389" spans="1:8" ht="15" customHeight="1">
      <c r="A389" s="36"/>
      <c r="B389" s="42"/>
      <c r="C389" s="50"/>
      <c r="D389" s="10"/>
      <c r="E389" s="51" t="s">
        <v>65</v>
      </c>
      <c r="F389" s="52">
        <v>14935</v>
      </c>
      <c r="G389" s="52">
        <v>14933.8</v>
      </c>
      <c r="H389" s="180">
        <f t="shared" si="18"/>
        <v>99.9919651824573</v>
      </c>
    </row>
    <row r="390" spans="1:8" ht="15" customHeight="1">
      <c r="A390" s="36"/>
      <c r="B390" s="42"/>
      <c r="C390" s="43"/>
      <c r="D390" s="44">
        <v>6050</v>
      </c>
      <c r="E390" s="45" t="s">
        <v>160</v>
      </c>
      <c r="F390" s="61">
        <f>F391</f>
        <v>16030</v>
      </c>
      <c r="G390" s="61">
        <f>G391</f>
        <v>16021.97</v>
      </c>
      <c r="H390" s="180">
        <f t="shared" si="18"/>
        <v>99.94990642545227</v>
      </c>
    </row>
    <row r="391" spans="1:8" ht="15" customHeight="1">
      <c r="A391" s="36"/>
      <c r="B391" s="42"/>
      <c r="C391" s="42"/>
      <c r="E391" s="51" t="s">
        <v>208</v>
      </c>
      <c r="F391" s="52">
        <v>16030</v>
      </c>
      <c r="G391" s="52">
        <v>16021.97</v>
      </c>
      <c r="H391" s="180">
        <f t="shared" si="18"/>
        <v>99.94990642545227</v>
      </c>
    </row>
    <row r="392" spans="1:8" ht="15" customHeight="1">
      <c r="A392" s="36"/>
      <c r="B392" s="37">
        <v>90095</v>
      </c>
      <c r="C392" s="38"/>
      <c r="D392" s="39"/>
      <c r="E392" s="40" t="s">
        <v>19</v>
      </c>
      <c r="F392" s="99">
        <f>F393+F394</f>
        <v>149000</v>
      </c>
      <c r="G392" s="99">
        <f>G393+G394</f>
        <v>144936.84999999998</v>
      </c>
      <c r="H392" s="180">
        <f t="shared" si="18"/>
        <v>97.27305369127515</v>
      </c>
    </row>
    <row r="393" spans="1:8" ht="15" customHeight="1">
      <c r="A393" s="36"/>
      <c r="B393" s="42"/>
      <c r="C393" s="43"/>
      <c r="D393" s="44">
        <v>4210</v>
      </c>
      <c r="E393" s="45" t="s">
        <v>20</v>
      </c>
      <c r="F393" s="130">
        <v>2000</v>
      </c>
      <c r="G393" s="130">
        <v>1474.36</v>
      </c>
      <c r="H393" s="180">
        <f t="shared" si="18"/>
        <v>73.71799999999999</v>
      </c>
    </row>
    <row r="394" spans="1:8" ht="15" customHeight="1">
      <c r="A394" s="36"/>
      <c r="B394" s="42"/>
      <c r="C394" s="43"/>
      <c r="D394" s="44">
        <v>4300</v>
      </c>
      <c r="E394" s="45" t="s">
        <v>4</v>
      </c>
      <c r="F394" s="130">
        <f>F396+F397+F398</f>
        <v>147000</v>
      </c>
      <c r="G394" s="130">
        <f>G396+G397+G398</f>
        <v>143462.49</v>
      </c>
      <c r="H394" s="180">
        <f t="shared" si="18"/>
        <v>97.59353061224489</v>
      </c>
    </row>
    <row r="395" spans="1:8" ht="15" customHeight="1">
      <c r="A395" s="36"/>
      <c r="B395" s="42"/>
      <c r="C395" s="47"/>
      <c r="D395" s="48"/>
      <c r="E395" s="49" t="s">
        <v>5</v>
      </c>
      <c r="F395" s="36"/>
      <c r="G395" s="36"/>
      <c r="H395" s="180"/>
    </row>
    <row r="396" spans="1:8" ht="15" customHeight="1">
      <c r="A396" s="36"/>
      <c r="B396" s="42"/>
      <c r="C396" s="62"/>
      <c r="D396" s="63"/>
      <c r="E396" s="51" t="s">
        <v>104</v>
      </c>
      <c r="F396" s="95">
        <v>117003</v>
      </c>
      <c r="G396" s="95">
        <v>117002.88</v>
      </c>
      <c r="H396" s="180">
        <f aca="true" t="shared" si="19" ref="H396:H438">SUM(G396/F396*100)</f>
        <v>99.99989743852721</v>
      </c>
    </row>
    <row r="397" spans="1:8" ht="15" customHeight="1">
      <c r="A397" s="36"/>
      <c r="B397" s="42"/>
      <c r="C397" s="65"/>
      <c r="D397" s="66"/>
      <c r="E397" s="51" t="s">
        <v>102</v>
      </c>
      <c r="F397" s="95">
        <v>10000</v>
      </c>
      <c r="G397" s="95">
        <v>7674.2</v>
      </c>
      <c r="H397" s="180">
        <f t="shared" si="19"/>
        <v>76.742</v>
      </c>
    </row>
    <row r="398" spans="1:8" ht="15" customHeight="1">
      <c r="A398" s="75"/>
      <c r="B398" s="47"/>
      <c r="C398" s="100"/>
      <c r="D398" s="110"/>
      <c r="E398" s="71" t="s">
        <v>103</v>
      </c>
      <c r="F398" s="132">
        <v>19997</v>
      </c>
      <c r="G398" s="132">
        <v>18785.41</v>
      </c>
      <c r="H398" s="180">
        <f t="shared" si="19"/>
        <v>93.94114117117567</v>
      </c>
    </row>
    <row r="399" spans="1:8" ht="15" customHeight="1">
      <c r="A399" s="53">
        <v>921</v>
      </c>
      <c r="B399" s="54"/>
      <c r="C399" s="54"/>
      <c r="D399" s="55"/>
      <c r="E399" s="56" t="s">
        <v>66</v>
      </c>
      <c r="F399" s="57">
        <f>SUM(F400+F412+F414+F416+F418)</f>
        <v>1135755</v>
      </c>
      <c r="G399" s="57">
        <f>SUM(G400+G412+G414+G416+G418)</f>
        <v>1132182.81</v>
      </c>
      <c r="H399" s="180">
        <f t="shared" si="19"/>
        <v>99.68547882245731</v>
      </c>
    </row>
    <row r="400" spans="1:8" ht="15" customHeight="1">
      <c r="A400" s="36"/>
      <c r="B400" s="37">
        <v>92105</v>
      </c>
      <c r="C400" s="38"/>
      <c r="D400" s="39"/>
      <c r="E400" s="40" t="s">
        <v>92</v>
      </c>
      <c r="F400" s="99">
        <f>F401+F403+F404+F405+F406+F407+F408+F409+F410+F411</f>
        <v>149531</v>
      </c>
      <c r="G400" s="99">
        <f>G401+G403+G404+G405+G406+G407+G408+G409+G410+G411</f>
        <v>145958.81</v>
      </c>
      <c r="H400" s="180">
        <f t="shared" si="19"/>
        <v>97.61107061412014</v>
      </c>
    </row>
    <row r="401" spans="1:8" ht="33" customHeight="1">
      <c r="A401" s="36"/>
      <c r="B401" s="68"/>
      <c r="C401" s="142"/>
      <c r="D401" s="143">
        <v>2820</v>
      </c>
      <c r="E401" s="141" t="s">
        <v>129</v>
      </c>
      <c r="F401" s="132">
        <f>F402</f>
        <v>15000</v>
      </c>
      <c r="G401" s="132">
        <f>G402</f>
        <v>14634</v>
      </c>
      <c r="H401" s="180">
        <f t="shared" si="19"/>
        <v>97.56</v>
      </c>
    </row>
    <row r="402" spans="1:8" ht="33" customHeight="1">
      <c r="A402" s="36"/>
      <c r="B402" s="68"/>
      <c r="C402" s="142"/>
      <c r="D402" s="143"/>
      <c r="E402" s="141" t="s">
        <v>236</v>
      </c>
      <c r="F402" s="132">
        <v>15000</v>
      </c>
      <c r="G402" s="132">
        <v>14634</v>
      </c>
      <c r="H402" s="180">
        <f t="shared" si="19"/>
        <v>97.56</v>
      </c>
    </row>
    <row r="403" spans="1:8" ht="15" customHeight="1">
      <c r="A403" s="36"/>
      <c r="B403" s="42"/>
      <c r="C403" s="5"/>
      <c r="D403" s="60">
        <v>4170</v>
      </c>
      <c r="E403" s="45" t="s">
        <v>153</v>
      </c>
      <c r="F403" s="130">
        <v>424</v>
      </c>
      <c r="G403" s="130">
        <v>424</v>
      </c>
      <c r="H403" s="180">
        <f t="shared" si="19"/>
        <v>100</v>
      </c>
    </row>
    <row r="404" spans="1:8" ht="15" customHeight="1">
      <c r="A404" s="36"/>
      <c r="B404" s="42"/>
      <c r="C404" s="5"/>
      <c r="D404" s="60">
        <v>4171</v>
      </c>
      <c r="E404" s="45" t="s">
        <v>153</v>
      </c>
      <c r="F404" s="130">
        <v>510</v>
      </c>
      <c r="G404" s="130">
        <v>509.36</v>
      </c>
      <c r="H404" s="180">
        <f t="shared" si="19"/>
        <v>99.87450980392157</v>
      </c>
    </row>
    <row r="405" spans="1:8" ht="15" customHeight="1">
      <c r="A405" s="36"/>
      <c r="B405" s="42"/>
      <c r="C405" s="5"/>
      <c r="D405" s="60">
        <v>4172</v>
      </c>
      <c r="E405" s="45" t="s">
        <v>153</v>
      </c>
      <c r="F405" s="130">
        <v>170</v>
      </c>
      <c r="G405" s="130">
        <v>169.32</v>
      </c>
      <c r="H405" s="180">
        <f t="shared" si="19"/>
        <v>99.6</v>
      </c>
    </row>
    <row r="406" spans="1:8" ht="15" customHeight="1">
      <c r="A406" s="36"/>
      <c r="B406" s="42"/>
      <c r="C406" s="5"/>
      <c r="D406" s="60">
        <v>4210</v>
      </c>
      <c r="E406" s="45" t="s">
        <v>20</v>
      </c>
      <c r="F406" s="130">
        <v>2620</v>
      </c>
      <c r="G406" s="130">
        <v>2614.63</v>
      </c>
      <c r="H406" s="180">
        <f t="shared" si="19"/>
        <v>99.79503816793893</v>
      </c>
    </row>
    <row r="407" spans="1:8" ht="15" customHeight="1">
      <c r="A407" s="36"/>
      <c r="B407" s="42"/>
      <c r="C407" s="5"/>
      <c r="D407" s="60">
        <v>4211</v>
      </c>
      <c r="E407" s="45" t="s">
        <v>20</v>
      </c>
      <c r="F407" s="130">
        <v>2550</v>
      </c>
      <c r="G407" s="130">
        <v>2550</v>
      </c>
      <c r="H407" s="180">
        <f t="shared" si="19"/>
        <v>100</v>
      </c>
    </row>
    <row r="408" spans="1:8" ht="15" customHeight="1">
      <c r="A408" s="36"/>
      <c r="B408" s="42"/>
      <c r="C408" s="5"/>
      <c r="D408" s="60">
        <v>4212</v>
      </c>
      <c r="E408" s="45" t="s">
        <v>20</v>
      </c>
      <c r="F408" s="130">
        <v>800</v>
      </c>
      <c r="G408" s="130">
        <v>798.22</v>
      </c>
      <c r="H408" s="180">
        <f t="shared" si="19"/>
        <v>99.7775</v>
      </c>
    </row>
    <row r="409" spans="1:8" ht="15" customHeight="1">
      <c r="A409" s="36"/>
      <c r="B409" s="42"/>
      <c r="C409" s="5"/>
      <c r="D409" s="60">
        <v>4300</v>
      </c>
      <c r="E409" s="45" t="s">
        <v>4</v>
      </c>
      <c r="F409" s="130">
        <v>61671</v>
      </c>
      <c r="G409" s="130">
        <v>58543.33</v>
      </c>
      <c r="H409" s="180">
        <f t="shared" si="19"/>
        <v>94.92845908125376</v>
      </c>
    </row>
    <row r="410" spans="1:8" ht="15" customHeight="1">
      <c r="A410" s="36"/>
      <c r="B410" s="42"/>
      <c r="C410" s="5"/>
      <c r="D410" s="60">
        <v>4301</v>
      </c>
      <c r="E410" s="45" t="s">
        <v>4</v>
      </c>
      <c r="F410" s="130">
        <v>49700</v>
      </c>
      <c r="G410" s="130">
        <v>49700</v>
      </c>
      <c r="H410" s="180">
        <f t="shared" si="19"/>
        <v>100</v>
      </c>
    </row>
    <row r="411" spans="1:8" ht="15" customHeight="1">
      <c r="A411" s="36"/>
      <c r="B411" s="42"/>
      <c r="C411" s="5"/>
      <c r="D411" s="60">
        <v>4302</v>
      </c>
      <c r="E411" s="45" t="s">
        <v>4</v>
      </c>
      <c r="F411" s="130">
        <v>16086</v>
      </c>
      <c r="G411" s="130">
        <v>16015.95</v>
      </c>
      <c r="H411" s="180">
        <f t="shared" si="19"/>
        <v>99.56452816113391</v>
      </c>
    </row>
    <row r="412" spans="1:8" ht="15" customHeight="1">
      <c r="A412" s="58"/>
      <c r="B412" s="37">
        <v>92109</v>
      </c>
      <c r="C412" s="38"/>
      <c r="D412" s="39"/>
      <c r="E412" s="40" t="s">
        <v>67</v>
      </c>
      <c r="F412" s="59">
        <f>F413</f>
        <v>674929</v>
      </c>
      <c r="G412" s="59">
        <f>G413</f>
        <v>674929</v>
      </c>
      <c r="H412" s="180">
        <f t="shared" si="19"/>
        <v>100</v>
      </c>
    </row>
    <row r="413" spans="1:8" ht="32.25" customHeight="1">
      <c r="A413" s="36"/>
      <c r="B413" s="42"/>
      <c r="C413" s="5"/>
      <c r="D413" s="60">
        <v>2480</v>
      </c>
      <c r="E413" s="141" t="s">
        <v>123</v>
      </c>
      <c r="F413" s="130">
        <v>674929</v>
      </c>
      <c r="G413" s="130">
        <v>674929</v>
      </c>
      <c r="H413" s="180">
        <f t="shared" si="19"/>
        <v>100</v>
      </c>
    </row>
    <row r="414" spans="1:8" ht="15" customHeight="1">
      <c r="A414" s="58"/>
      <c r="B414" s="37">
        <v>92116</v>
      </c>
      <c r="C414" s="38"/>
      <c r="D414" s="39"/>
      <c r="E414" s="40" t="s">
        <v>97</v>
      </c>
      <c r="F414" s="59">
        <f>F415</f>
        <v>231295</v>
      </c>
      <c r="G414" s="59">
        <f>G415</f>
        <v>231295</v>
      </c>
      <c r="H414" s="180">
        <f t="shared" si="19"/>
        <v>100</v>
      </c>
    </row>
    <row r="415" spans="1:8" ht="33.75" customHeight="1">
      <c r="A415" s="36"/>
      <c r="B415" s="42"/>
      <c r="C415" s="5"/>
      <c r="D415" s="60">
        <v>2480</v>
      </c>
      <c r="E415" s="141" t="s">
        <v>123</v>
      </c>
      <c r="F415" s="130">
        <v>231295</v>
      </c>
      <c r="G415" s="130">
        <v>231295</v>
      </c>
      <c r="H415" s="180">
        <f t="shared" si="19"/>
        <v>100</v>
      </c>
    </row>
    <row r="416" spans="1:8" ht="15" customHeight="1">
      <c r="A416" s="58"/>
      <c r="B416" s="37">
        <v>92120</v>
      </c>
      <c r="C416" s="38"/>
      <c r="D416" s="39"/>
      <c r="E416" s="40" t="s">
        <v>224</v>
      </c>
      <c r="F416" s="59">
        <f>F417</f>
        <v>70000</v>
      </c>
      <c r="G416" s="59">
        <f>G417</f>
        <v>70000</v>
      </c>
      <c r="H416" s="180">
        <f t="shared" si="19"/>
        <v>100</v>
      </c>
    </row>
    <row r="417" spans="1:8" ht="76.5" customHeight="1">
      <c r="A417" s="36"/>
      <c r="B417" s="42"/>
      <c r="C417" s="5"/>
      <c r="D417" s="60">
        <v>2720</v>
      </c>
      <c r="E417" s="141" t="s">
        <v>225</v>
      </c>
      <c r="F417" s="130">
        <v>70000</v>
      </c>
      <c r="G417" s="130">
        <v>70000</v>
      </c>
      <c r="H417" s="180">
        <f t="shared" si="19"/>
        <v>100</v>
      </c>
    </row>
    <row r="418" spans="1:8" ht="15" customHeight="1">
      <c r="A418" s="58"/>
      <c r="B418" s="37">
        <v>92195</v>
      </c>
      <c r="C418" s="38"/>
      <c r="D418" s="39"/>
      <c r="E418" s="40" t="s">
        <v>19</v>
      </c>
      <c r="F418" s="59">
        <f>F419</f>
        <v>10000</v>
      </c>
      <c r="G418" s="59">
        <f>G419</f>
        <v>10000</v>
      </c>
      <c r="H418" s="180">
        <f t="shared" si="19"/>
        <v>100</v>
      </c>
    </row>
    <row r="419" spans="1:8" ht="22.5" customHeight="1">
      <c r="A419" s="36"/>
      <c r="B419" s="42"/>
      <c r="C419" s="5"/>
      <c r="D419" s="60">
        <v>6030</v>
      </c>
      <c r="E419" s="141" t="s">
        <v>190</v>
      </c>
      <c r="F419" s="130">
        <v>10000</v>
      </c>
      <c r="G419" s="130">
        <v>10000</v>
      </c>
      <c r="H419" s="180">
        <f t="shared" si="19"/>
        <v>100</v>
      </c>
    </row>
    <row r="420" spans="1:8" ht="15" customHeight="1">
      <c r="A420" s="53">
        <v>926</v>
      </c>
      <c r="B420" s="54"/>
      <c r="C420" s="54"/>
      <c r="D420" s="55"/>
      <c r="E420" s="56" t="s">
        <v>69</v>
      </c>
      <c r="F420" s="57">
        <f>SUM(F421+F426+F440)</f>
        <v>1201174</v>
      </c>
      <c r="G420" s="57">
        <f>SUM(G421+G426+G440)</f>
        <v>1190333.78</v>
      </c>
      <c r="H420" s="180">
        <f t="shared" si="19"/>
        <v>99.09753124859513</v>
      </c>
    </row>
    <row r="421" spans="1:8" ht="15" customHeight="1">
      <c r="A421" s="80"/>
      <c r="B421" s="82">
        <v>92601</v>
      </c>
      <c r="C421" s="82"/>
      <c r="D421" s="83"/>
      <c r="E421" s="84" t="s">
        <v>164</v>
      </c>
      <c r="F421" s="85">
        <f>SUM(F422:F424)</f>
        <v>52300</v>
      </c>
      <c r="G421" s="85">
        <f>SUM(G422:G424)</f>
        <v>46670.22</v>
      </c>
      <c r="H421" s="180">
        <f t="shared" si="19"/>
        <v>89.23560229445508</v>
      </c>
    </row>
    <row r="422" spans="1:8" s="86" customFormat="1" ht="15" customHeight="1">
      <c r="A422" s="145"/>
      <c r="B422" s="91"/>
      <c r="C422" s="87"/>
      <c r="D422" s="144">
        <v>4210</v>
      </c>
      <c r="E422" s="147" t="s">
        <v>20</v>
      </c>
      <c r="F422" s="146">
        <v>13542</v>
      </c>
      <c r="G422" s="146">
        <v>13542</v>
      </c>
      <c r="H422" s="180">
        <f t="shared" si="19"/>
        <v>100</v>
      </c>
    </row>
    <row r="423" spans="1:8" s="86" customFormat="1" ht="15" customHeight="1">
      <c r="A423" s="145"/>
      <c r="B423" s="91"/>
      <c r="C423" s="87"/>
      <c r="D423" s="144">
        <v>4270</v>
      </c>
      <c r="E423" s="147" t="s">
        <v>8</v>
      </c>
      <c r="F423" s="146">
        <v>36458</v>
      </c>
      <c r="G423" s="146">
        <v>30828.22</v>
      </c>
      <c r="H423" s="180">
        <f t="shared" si="19"/>
        <v>84.55817653189972</v>
      </c>
    </row>
    <row r="424" spans="1:8" s="86" customFormat="1" ht="15.75" customHeight="1">
      <c r="A424" s="145"/>
      <c r="B424" s="92"/>
      <c r="C424" s="87"/>
      <c r="D424" s="144">
        <v>6050</v>
      </c>
      <c r="E424" s="173" t="s">
        <v>119</v>
      </c>
      <c r="F424" s="146">
        <f>F425</f>
        <v>2300</v>
      </c>
      <c r="G424" s="146">
        <f>G425</f>
        <v>2300</v>
      </c>
      <c r="H424" s="180">
        <f t="shared" si="19"/>
        <v>100</v>
      </c>
    </row>
    <row r="425" spans="1:8" s="86" customFormat="1" ht="15.75" customHeight="1">
      <c r="A425" s="145"/>
      <c r="B425" s="92"/>
      <c r="C425" s="87"/>
      <c r="D425" s="144"/>
      <c r="E425" s="173" t="s">
        <v>168</v>
      </c>
      <c r="F425" s="146">
        <v>2300</v>
      </c>
      <c r="G425" s="146">
        <v>2300</v>
      </c>
      <c r="H425" s="180">
        <f t="shared" si="19"/>
        <v>100</v>
      </c>
    </row>
    <row r="426" spans="1:8" ht="15" customHeight="1">
      <c r="A426" s="80"/>
      <c r="B426" s="82">
        <v>92604</v>
      </c>
      <c r="C426" s="82"/>
      <c r="D426" s="83"/>
      <c r="E426" s="84" t="s">
        <v>93</v>
      </c>
      <c r="F426" s="85">
        <f>SUM(F427:F439)</f>
        <v>948874</v>
      </c>
      <c r="G426" s="85">
        <f>SUM(G427:G439)</f>
        <v>943663.56</v>
      </c>
      <c r="H426" s="180">
        <f t="shared" si="19"/>
        <v>99.45088178198581</v>
      </c>
    </row>
    <row r="427" spans="1:8" s="86" customFormat="1" ht="15" customHeight="1">
      <c r="A427" s="145"/>
      <c r="B427" s="172"/>
      <c r="C427" s="87"/>
      <c r="D427" s="144">
        <v>3020</v>
      </c>
      <c r="E427" s="45" t="s">
        <v>87</v>
      </c>
      <c r="F427" s="146">
        <v>1978</v>
      </c>
      <c r="G427" s="146">
        <v>1977.54</v>
      </c>
      <c r="H427" s="180">
        <f t="shared" si="19"/>
        <v>99.9767441860465</v>
      </c>
    </row>
    <row r="428" spans="1:8" s="86" customFormat="1" ht="15" customHeight="1">
      <c r="A428" s="145"/>
      <c r="B428" s="92"/>
      <c r="C428" s="87"/>
      <c r="D428" s="144">
        <v>4010</v>
      </c>
      <c r="E428" s="147" t="s">
        <v>41</v>
      </c>
      <c r="F428" s="146">
        <v>429878</v>
      </c>
      <c r="G428" s="146">
        <v>429877.91</v>
      </c>
      <c r="H428" s="180">
        <f t="shared" si="19"/>
        <v>99.99997906382741</v>
      </c>
    </row>
    <row r="429" spans="1:8" s="86" customFormat="1" ht="15" customHeight="1">
      <c r="A429" s="145"/>
      <c r="B429" s="91"/>
      <c r="C429" s="87"/>
      <c r="D429" s="144">
        <v>4040</v>
      </c>
      <c r="E429" s="147" t="s">
        <v>42</v>
      </c>
      <c r="F429" s="146">
        <v>34697</v>
      </c>
      <c r="G429" s="146">
        <v>34696.34</v>
      </c>
      <c r="H429" s="180">
        <f t="shared" si="19"/>
        <v>99.99809781825518</v>
      </c>
    </row>
    <row r="430" spans="1:8" s="86" customFormat="1" ht="15" customHeight="1">
      <c r="A430" s="145"/>
      <c r="B430" s="91"/>
      <c r="C430" s="87"/>
      <c r="D430" s="144">
        <v>4110</v>
      </c>
      <c r="E430" s="147" t="s">
        <v>43</v>
      </c>
      <c r="F430" s="146">
        <v>80993</v>
      </c>
      <c r="G430" s="146">
        <v>80971.54</v>
      </c>
      <c r="H430" s="180">
        <f t="shared" si="19"/>
        <v>99.97350388305162</v>
      </c>
    </row>
    <row r="431" spans="1:8" s="86" customFormat="1" ht="15" customHeight="1">
      <c r="A431" s="145"/>
      <c r="B431" s="91"/>
      <c r="C431" s="87"/>
      <c r="D431" s="144">
        <v>4120</v>
      </c>
      <c r="E431" s="147" t="s">
        <v>44</v>
      </c>
      <c r="F431" s="146">
        <v>11353</v>
      </c>
      <c r="G431" s="146">
        <v>11318.19</v>
      </c>
      <c r="H431" s="180">
        <f t="shared" si="19"/>
        <v>99.69338500836784</v>
      </c>
    </row>
    <row r="432" spans="1:8" s="86" customFormat="1" ht="15" customHeight="1">
      <c r="A432" s="145"/>
      <c r="B432" s="91"/>
      <c r="C432" s="87"/>
      <c r="D432" s="144">
        <v>4210</v>
      </c>
      <c r="E432" s="147" t="s">
        <v>20</v>
      </c>
      <c r="F432" s="146">
        <v>72887</v>
      </c>
      <c r="G432" s="146">
        <v>71644.17</v>
      </c>
      <c r="H432" s="180">
        <f t="shared" si="19"/>
        <v>98.29485367761055</v>
      </c>
    </row>
    <row r="433" spans="1:8" s="86" customFormat="1" ht="15" customHeight="1">
      <c r="A433" s="145"/>
      <c r="B433" s="91"/>
      <c r="C433" s="87"/>
      <c r="D433" s="144">
        <v>4260</v>
      </c>
      <c r="E433" s="147" t="s">
        <v>68</v>
      </c>
      <c r="F433" s="146">
        <v>261361</v>
      </c>
      <c r="G433" s="146">
        <v>258347.87</v>
      </c>
      <c r="H433" s="180">
        <f t="shared" si="19"/>
        <v>98.84713863200707</v>
      </c>
    </row>
    <row r="434" spans="1:8" s="86" customFormat="1" ht="15" customHeight="1">
      <c r="A434" s="145"/>
      <c r="B434" s="91"/>
      <c r="C434" s="87"/>
      <c r="D434" s="144">
        <v>4270</v>
      </c>
      <c r="E434" s="147" t="s">
        <v>8</v>
      </c>
      <c r="F434" s="146">
        <v>6084</v>
      </c>
      <c r="G434" s="146">
        <v>5907.38</v>
      </c>
      <c r="H434" s="180">
        <f t="shared" si="19"/>
        <v>97.09697567389875</v>
      </c>
    </row>
    <row r="435" spans="1:8" s="86" customFormat="1" ht="15" customHeight="1">
      <c r="A435" s="145"/>
      <c r="B435" s="91"/>
      <c r="C435" s="87"/>
      <c r="D435" s="144">
        <v>4280</v>
      </c>
      <c r="E435" s="147" t="s">
        <v>122</v>
      </c>
      <c r="F435" s="146">
        <v>245</v>
      </c>
      <c r="G435" s="146">
        <v>245</v>
      </c>
      <c r="H435" s="180">
        <f t="shared" si="19"/>
        <v>100</v>
      </c>
    </row>
    <row r="436" spans="1:8" s="86" customFormat="1" ht="15" customHeight="1">
      <c r="A436" s="145"/>
      <c r="B436" s="91"/>
      <c r="C436" s="87"/>
      <c r="D436" s="144">
        <v>4300</v>
      </c>
      <c r="E436" s="147" t="s">
        <v>4</v>
      </c>
      <c r="F436" s="146">
        <v>28800</v>
      </c>
      <c r="G436" s="146">
        <v>28265.55</v>
      </c>
      <c r="H436" s="180">
        <f t="shared" si="19"/>
        <v>98.14427083333334</v>
      </c>
    </row>
    <row r="437" spans="1:8" s="86" customFormat="1" ht="15" customHeight="1">
      <c r="A437" s="145"/>
      <c r="B437" s="91"/>
      <c r="C437" s="87"/>
      <c r="D437" s="144">
        <v>4350</v>
      </c>
      <c r="E437" s="147" t="s">
        <v>228</v>
      </c>
      <c r="F437" s="146">
        <v>290</v>
      </c>
      <c r="G437" s="146">
        <v>166.4</v>
      </c>
      <c r="H437" s="180">
        <f t="shared" si="19"/>
        <v>57.37931034482758</v>
      </c>
    </row>
    <row r="438" spans="1:8" s="86" customFormat="1" ht="15" customHeight="1">
      <c r="A438" s="145"/>
      <c r="B438" s="91"/>
      <c r="C438" s="87"/>
      <c r="D438" s="144">
        <v>4410</v>
      </c>
      <c r="E438" s="147" t="s">
        <v>46</v>
      </c>
      <c r="F438" s="146">
        <v>2730</v>
      </c>
      <c r="G438" s="146">
        <v>2667.67</v>
      </c>
      <c r="H438" s="180">
        <f t="shared" si="19"/>
        <v>97.71684981684982</v>
      </c>
    </row>
    <row r="439" spans="1:8" s="86" customFormat="1" ht="15" customHeight="1">
      <c r="A439" s="145"/>
      <c r="B439" s="92"/>
      <c r="C439" s="87"/>
      <c r="D439" s="144">
        <v>4440</v>
      </c>
      <c r="E439" s="147" t="s">
        <v>48</v>
      </c>
      <c r="F439" s="146">
        <v>17578</v>
      </c>
      <c r="G439" s="146">
        <v>17578</v>
      </c>
      <c r="H439" s="180">
        <f>SUM(G439/F439*100)</f>
        <v>100</v>
      </c>
    </row>
    <row r="440" spans="1:8" ht="15" customHeight="1">
      <c r="A440" s="58"/>
      <c r="B440" s="37">
        <v>92605</v>
      </c>
      <c r="C440" s="38"/>
      <c r="D440" s="39"/>
      <c r="E440" s="40" t="s">
        <v>70</v>
      </c>
      <c r="F440" s="59">
        <f>F441</f>
        <v>200000</v>
      </c>
      <c r="G440" s="59">
        <f>G441</f>
        <v>200000</v>
      </c>
      <c r="H440" s="180">
        <f aca="true" t="shared" si="20" ref="H440:H450">SUM(G440/F440*100)</f>
        <v>100</v>
      </c>
    </row>
    <row r="441" spans="1:8" s="194" customFormat="1" ht="47.25" customHeight="1" thickBot="1">
      <c r="A441" s="148"/>
      <c r="B441" s="201"/>
      <c r="C441" s="43"/>
      <c r="D441" s="44">
        <v>2820</v>
      </c>
      <c r="E441" s="192" t="s">
        <v>138</v>
      </c>
      <c r="F441" s="193">
        <f>SUM(F442:F449)</f>
        <v>200000</v>
      </c>
      <c r="G441" s="193">
        <f>SUM(G442:G449)</f>
        <v>200000</v>
      </c>
      <c r="H441" s="180">
        <f t="shared" si="20"/>
        <v>100</v>
      </c>
    </row>
    <row r="442" spans="1:8" s="200" customFormat="1" ht="31.5" customHeight="1">
      <c r="A442" s="67"/>
      <c r="B442" s="68"/>
      <c r="C442" s="65"/>
      <c r="D442" s="179"/>
      <c r="E442" s="208" t="s">
        <v>139</v>
      </c>
      <c r="F442" s="207">
        <v>53000</v>
      </c>
      <c r="G442" s="207">
        <v>53000</v>
      </c>
      <c r="H442" s="180">
        <f t="shared" si="20"/>
        <v>100</v>
      </c>
    </row>
    <row r="443" spans="1:8" s="200" customFormat="1" ht="31.5" customHeight="1">
      <c r="A443" s="67"/>
      <c r="B443" s="68"/>
      <c r="C443" s="65"/>
      <c r="D443" s="179"/>
      <c r="E443" s="140" t="s">
        <v>140</v>
      </c>
      <c r="F443" s="64">
        <v>39000</v>
      </c>
      <c r="G443" s="64">
        <v>39000</v>
      </c>
      <c r="H443" s="180">
        <f t="shared" si="20"/>
        <v>100</v>
      </c>
    </row>
    <row r="444" spans="1:8" s="200" customFormat="1" ht="31.5" customHeight="1">
      <c r="A444" s="67"/>
      <c r="B444" s="68"/>
      <c r="C444" s="65"/>
      <c r="D444" s="179"/>
      <c r="E444" s="140" t="s">
        <v>141</v>
      </c>
      <c r="F444" s="64">
        <v>47000</v>
      </c>
      <c r="G444" s="64">
        <v>47000</v>
      </c>
      <c r="H444" s="180">
        <f t="shared" si="20"/>
        <v>100</v>
      </c>
    </row>
    <row r="445" spans="1:8" s="200" customFormat="1" ht="31.5" customHeight="1">
      <c r="A445" s="67"/>
      <c r="B445" s="68"/>
      <c r="C445" s="65"/>
      <c r="D445" s="179"/>
      <c r="E445" s="140" t="s">
        <v>142</v>
      </c>
      <c r="F445" s="64">
        <v>33000</v>
      </c>
      <c r="G445" s="64">
        <v>33000</v>
      </c>
      <c r="H445" s="180">
        <f t="shared" si="20"/>
        <v>100</v>
      </c>
    </row>
    <row r="446" spans="1:8" s="200" customFormat="1" ht="31.5" customHeight="1">
      <c r="A446" s="67"/>
      <c r="B446" s="68"/>
      <c r="C446" s="65"/>
      <c r="D446" s="179"/>
      <c r="E446" s="140" t="s">
        <v>192</v>
      </c>
      <c r="F446" s="64">
        <v>12000</v>
      </c>
      <c r="G446" s="64">
        <v>12000</v>
      </c>
      <c r="H446" s="180">
        <f t="shared" si="20"/>
        <v>100</v>
      </c>
    </row>
    <row r="447" spans="1:8" s="200" customFormat="1" ht="31.5" customHeight="1">
      <c r="A447" s="67"/>
      <c r="B447" s="68"/>
      <c r="C447" s="65"/>
      <c r="D447" s="179"/>
      <c r="E447" s="140" t="s">
        <v>143</v>
      </c>
      <c r="F447" s="64">
        <v>5000</v>
      </c>
      <c r="G447" s="64">
        <v>5000</v>
      </c>
      <c r="H447" s="180">
        <f t="shared" si="20"/>
        <v>100</v>
      </c>
    </row>
    <row r="448" spans="1:8" s="200" customFormat="1" ht="31.5" customHeight="1" thickBot="1">
      <c r="A448" s="67"/>
      <c r="B448" s="68"/>
      <c r="C448" s="65"/>
      <c r="D448" s="179"/>
      <c r="E448" s="140" t="s">
        <v>144</v>
      </c>
      <c r="F448" s="193">
        <v>7000</v>
      </c>
      <c r="G448" s="193">
        <v>7000</v>
      </c>
      <c r="H448" s="180">
        <f t="shared" si="20"/>
        <v>100</v>
      </c>
    </row>
    <row r="449" spans="1:8" s="200" customFormat="1" ht="31.5" customHeight="1" thickBot="1">
      <c r="A449" s="204"/>
      <c r="B449" s="205"/>
      <c r="C449" s="206"/>
      <c r="D449" s="220"/>
      <c r="E449" s="192" t="s">
        <v>191</v>
      </c>
      <c r="F449" s="193">
        <v>4000</v>
      </c>
      <c r="G449" s="193">
        <v>4000</v>
      </c>
      <c r="H449" s="180">
        <f t="shared" si="20"/>
        <v>100</v>
      </c>
    </row>
    <row r="450" spans="1:8" ht="33.75" customHeight="1">
      <c r="A450" s="149"/>
      <c r="B450" s="48"/>
      <c r="C450" s="48"/>
      <c r="D450" s="48"/>
      <c r="E450" s="202" t="s">
        <v>71</v>
      </c>
      <c r="F450" s="203">
        <f>SUM(F6+F13+F43+F49+F64+F118+F133+F137+F142+F149+F153+F197+F231+F312+F335+F344+F399+F420)</f>
        <v>37388921</v>
      </c>
      <c r="G450" s="203">
        <f>SUM(G6+G13+G43+G49+G64+G118+G133+G137+G142+G149+G153+G197+G231+G312+G335+G344+G399+G420)</f>
        <v>35615439.46</v>
      </c>
      <c r="H450" s="180">
        <f t="shared" si="20"/>
        <v>95.25666563097663</v>
      </c>
    </row>
    <row r="451" spans="6:7" ht="24" customHeight="1">
      <c r="F451" s="212"/>
      <c r="G451" s="212"/>
    </row>
    <row r="453" ht="15" customHeight="1">
      <c r="E453" s="176"/>
    </row>
  </sheetData>
  <printOptions/>
  <pageMargins left="0.7086614173228347" right="0.35433070866141736" top="0.7086614173228347" bottom="0.7086614173228347" header="0.5511811023622047" footer="0.5118110236220472"/>
  <pageSetup horizontalDpi="600" verticalDpi="600" orientation="portrait" paperSize="9" scale="73" r:id="rId2"/>
  <headerFooter alignWithMargins="0">
    <oddHeader>&amp;LStrona &amp;P&amp;R&amp;12Tabela nr 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2007-03-20T11:14:29Z</cp:lastPrinted>
  <dcterms:created xsi:type="dcterms:W3CDTF">2003-10-16T08:09:38Z</dcterms:created>
  <dcterms:modified xsi:type="dcterms:W3CDTF">2006-04-24T08:06:13Z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