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H1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123/2008</t>
        </r>
      </text>
    </comment>
    <comment ref="H1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123/2008</t>
        </r>
      </text>
    </comment>
    <comment ref="H1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uch.XIX/255/2008</t>
        </r>
      </text>
    </comment>
    <comment ref="H2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XXII/294/08
</t>
        </r>
      </text>
    </comment>
    <comment ref="H2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uch.28.08
uch.XXII/294/08
</t>
        </r>
      </text>
    </comment>
    <comment ref="H2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zarz_305/08</t>
        </r>
      </text>
    </comment>
    <comment ref="H23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 295
uch pr 28.08
zarz_305/08</t>
        </r>
      </text>
    </comment>
    <comment ref="H2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pr.295
</t>
        </r>
      </text>
    </comment>
    <comment ref="H3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XXII/293/08</t>
        </r>
      </text>
    </comment>
    <comment ref="H33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XXII/294/08</t>
        </r>
      </text>
    </comment>
    <comment ref="H35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3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uch.XXII/304/08</t>
        </r>
      </text>
    </comment>
    <comment ref="H4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 295
zarz 194A/2008
</t>
        </r>
      </text>
    </comment>
    <comment ref="H4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uch.XIX/255/2008; uch pr.295
</t>
        </r>
      </text>
    </comment>
    <comment ref="H4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194 A/2008
</t>
        </r>
      </text>
    </comment>
    <comment ref="H5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XXII/294/08</t>
        </r>
      </text>
    </comment>
    <comment ref="I5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XXII/293/08</t>
        </r>
      </text>
    </comment>
    <comment ref="H7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Zazr 212a/08
</t>
        </r>
      </text>
    </comment>
    <comment ref="H7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7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8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pr.295
</t>
        </r>
      </text>
    </comment>
    <comment ref="H8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214/08</t>
        </r>
      </text>
    </comment>
    <comment ref="H8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220/08
</t>
        </r>
      </text>
    </comment>
    <comment ref="H10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103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Zarz.210/2008
</t>
        </r>
      </text>
    </comment>
    <comment ref="H11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XXII/296/08
uch_listopad</t>
        </r>
      </text>
    </comment>
    <comment ref="H113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uch.XXII/296/08
uch_listopad</t>
        </r>
      </text>
    </comment>
    <comment ref="H12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uch.XXII/294/08
</t>
        </r>
      </text>
    </comment>
    <comment ref="I12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07.09</t>
        </r>
      </text>
    </comment>
    <comment ref="H12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pr.297
</t>
        </r>
      </text>
    </comment>
    <comment ref="I12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pr.300
</t>
        </r>
      </text>
    </comment>
    <comment ref="J12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pr.296
</t>
        </r>
      </text>
    </comment>
  </commentList>
</comments>
</file>

<file path=xl/sharedStrings.xml><?xml version="1.0" encoding="utf-8"?>
<sst xmlns="http://schemas.openxmlformats.org/spreadsheetml/2006/main" count="193" uniqueCount="152">
  <si>
    <t>Załącznik Nr 1</t>
  </si>
  <si>
    <t>Zadania inwestycyjne w  2008 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</si>
  <si>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</si>
  <si>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</si>
  <si>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</si>
  <si>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</si>
  <si>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</si>
  <si>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</si>
  <si>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</si>
  <si>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</si>
  <si>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</si>
  <si>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</si>
  <si>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</si>
  <si>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</si>
  <si>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</si>
  <si>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</si>
  <si>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</si>
  <si>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</si>
  <si>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</si>
  <si>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</si>
  <si>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Wydatki inwestycyjne jednostek budżetowych</t>
  </si>
  <si>
    <t>01. Projekt budowlano wykonawczy ul. Miedziana i Dzika</t>
  </si>
  <si>
    <t>02. Projekt budowlano wykonawczy ul. Wybickiego</t>
  </si>
  <si>
    <t>03. Projekt budowlano wykonawczy boiska sportowego i zagospodarowania terenu przy ul. Roosevelta oraz przebudowy drogi przy ul. Konopnickiej</t>
  </si>
  <si>
    <t>04. Projekt budowlano wykonawczy terenu przy ul. II Armii WP</t>
  </si>
  <si>
    <t>05. Projekt budowlano wykonawczy zagospodarowania terenu Park Waszkiewicza, ul. Słoneczna oraz teren byłego amfiteatru ul. Piastowska</t>
  </si>
  <si>
    <t>06. Projekt budowlano - wykonawczy zagospodarowania terenu Pl.B.Chrobrego</t>
  </si>
  <si>
    <t>07. Budowa parkingu przy ul. Królewskiej</t>
  </si>
  <si>
    <t>08.Przebudowa drogi gminnej ul. Orla, Krańcowa i Świerkowa</t>
  </si>
  <si>
    <t>09. Dokumentacja projektowa zagospodarowania terenu Roosevelta 1-3</t>
  </si>
  <si>
    <t>10. Aktualizacja dokumentacji projektowej ciągu pieszo-rowerowego od baszty ul. 3- go Maja do granicy państwa w Gubinie</t>
  </si>
  <si>
    <t>11. Aktualizacja dokumentacji projektowej przebudowy dróg gminnych na os. Komorów w Gubinie</t>
  </si>
  <si>
    <t>12. Dokumentacja projektowa przebudowy drogi ul. Chrobrego na odcinku od ul. Roosevelta do ul. Chopina</t>
  </si>
  <si>
    <t>13.Remont nawierzchni drogi gruntowej ul. E.Orzeszkowej w Gubinie</t>
  </si>
  <si>
    <t>14. Koncepcja "Projekt - zielony spacer"</t>
  </si>
  <si>
    <t>6058</t>
  </si>
  <si>
    <t>1. Budowa ciągi pieszo-rowerowego od przejścia granicznego do baszty przy ul. 3 - go Maja w Gubinie</t>
  </si>
  <si>
    <t>6059</t>
  </si>
  <si>
    <t xml:space="preserve">1. Budowa ciągi pieszo-rowerowego od przejścia granicznego do baszty przy ul. 3 - go Maja w Gubinie </t>
  </si>
  <si>
    <t>6060</t>
  </si>
  <si>
    <t>Wydatki na zakupy inwestycyjne jednostek budżetowych</t>
  </si>
  <si>
    <t>01. Plac zabaw</t>
  </si>
  <si>
    <t xml:space="preserve">6210 </t>
  </si>
  <si>
    <t xml:space="preserve">Dotacje celowe z budżetu na finansowanie lub dofinansowanie  kosztów realizacji inwestycji i zakupów inwestycyjnych zakładów budżetowych </t>
  </si>
  <si>
    <t>01. Budowa parkingu przy ul. Królewskiej</t>
  </si>
  <si>
    <t>02. Przebudowa drogi gminnej ul. Orla, Krańcowa i Świerkowa</t>
  </si>
  <si>
    <t>2.</t>
  </si>
  <si>
    <t>700</t>
  </si>
  <si>
    <t>Gospodarka mieszkaniowa</t>
  </si>
  <si>
    <t>70004</t>
  </si>
  <si>
    <t>Różne jednostki obsługi gospodarki mieszkaniowej</t>
  </si>
  <si>
    <t>6210</t>
  </si>
  <si>
    <t>01. Zakup równiarki drogowej i zagęszczarki rewersyjnej</t>
  </si>
  <si>
    <t>02. Zakup walca prowadzonego</t>
  </si>
  <si>
    <t>70005</t>
  </si>
  <si>
    <t>Gospodarka gruntami i nieruchomościami</t>
  </si>
  <si>
    <t>6050</t>
  </si>
  <si>
    <t>01. Wykonanie projektu oraz termomodernizacja budynku przy ul. Gdańska 17</t>
  </si>
  <si>
    <t>02. Projekt budowlano wykonawczy elewacji budynków - deptak ul. Śląska</t>
  </si>
  <si>
    <t>03. Dokumentacja projektowa budowy budynków socjalnych</t>
  </si>
  <si>
    <t>01. Zakup mieszkań</t>
  </si>
  <si>
    <t>3.</t>
  </si>
  <si>
    <t>750</t>
  </si>
  <si>
    <t>Administracja publiczna</t>
  </si>
  <si>
    <t>75020</t>
  </si>
  <si>
    <t>Starostwa powiatowe</t>
  </si>
  <si>
    <t>6300</t>
  </si>
  <si>
    <t>Dotacja celowa na pomoc finansową udzieloną między jednostkami samorządu terytorialnego na dofinansowanie własnych zadań inwestycyjnych i zakupów inwestycyjnych</t>
  </si>
  <si>
    <t>75023</t>
  </si>
  <si>
    <t>Urzędy gmin (miast i miast na prawach powiatu)</t>
  </si>
  <si>
    <t>01. Termomodernizacja budynku Urzędu Miejskiego</t>
  </si>
  <si>
    <t>01. Zakup sprzętu komputerowego i oprogramowania</t>
  </si>
  <si>
    <t>02. Rozbudowa i doposażenie Centrum Informacyjnego Urzędu Miejskiego w Gubinie</t>
  </si>
  <si>
    <t>03. Zakup kserokopiarki</t>
  </si>
  <si>
    <t>75075</t>
  </si>
  <si>
    <t>Promocja jednostek samorządu terytorialnego</t>
  </si>
  <si>
    <t>6068</t>
  </si>
  <si>
    <t>6069</t>
  </si>
  <si>
    <t>01. "Witamy w Euromieście Gubin - Guben!" - budżet państwa</t>
  </si>
  <si>
    <t>01. "Witamy w Euromieście Gubin - Guben!" - udział własny</t>
  </si>
  <si>
    <t>4.</t>
  </si>
  <si>
    <t>754</t>
  </si>
  <si>
    <t>Bezpieczeństwo publiczne i ochrona przeciwpożarowa</t>
  </si>
  <si>
    <t>75416</t>
  </si>
  <si>
    <t>Straż Miejska</t>
  </si>
  <si>
    <t>75495</t>
  </si>
  <si>
    <t>Pozostała działalność</t>
  </si>
  <si>
    <t>01. Projekt monitoringu miasta</t>
  </si>
  <si>
    <t>5.</t>
  </si>
  <si>
    <t>801</t>
  </si>
  <si>
    <t>Oświata i wychowanie</t>
  </si>
  <si>
    <t>Szkoły podstawowe</t>
  </si>
  <si>
    <t>01. Budowa boiska wielofunkcyjnego przy ul. Kresowej</t>
  </si>
  <si>
    <t>02. Dokumentacja projektowa oświetlenia terenu boiska przy Szkole Podstawowej Nr 3 w Gubinie</t>
  </si>
  <si>
    <t>03. Budowa boiska piłkarskiego przy ul. Racławickiej w Gubinie</t>
  </si>
  <si>
    <t>01. Budowa i modernizacja boisk sportowych przy szkołach w Gubinie</t>
  </si>
  <si>
    <t>Licea ogólnokształcące</t>
  </si>
  <si>
    <t>01.Renowacja głównych drzwi wejściowych do budynku ZSO w Gubinie</t>
  </si>
  <si>
    <t>6.</t>
  </si>
  <si>
    <t>852</t>
  </si>
  <si>
    <t>Pomoc społeczna</t>
  </si>
  <si>
    <t>Świadczenia rodzinne, zaliczka alimentacyjna oraz składki na ubezpieczenia emerytalne i rentowe z ubezpieczenia społecznego</t>
  </si>
  <si>
    <t>7.</t>
  </si>
  <si>
    <t>853</t>
  </si>
  <si>
    <t xml:space="preserve">Pozostałe zadania w zakresie polityki społecznej </t>
  </si>
  <si>
    <t>01. Zadanie nr 2: Praca socjalna (zakup zestawu komputerowego)</t>
  </si>
  <si>
    <t>02. Zadanie nr 6: Zarządzanie projektem (zakup zestawu komputerowego)</t>
  </si>
  <si>
    <t>8.</t>
  </si>
  <si>
    <t>900</t>
  </si>
  <si>
    <t>Gospodarka komunalna i ochrona środowiska</t>
  </si>
  <si>
    <t>90001</t>
  </si>
  <si>
    <t>Gospodarka ściekowa i ochrona wód</t>
  </si>
  <si>
    <t>01.Budowa sieci kanalizacyjnej ul. Buczka i Fornalskiej oraz sieci wodociągowej ul. Buczka, Fornalskiej i Cmentarnej</t>
  </si>
  <si>
    <t>02. Projekt sieci wodno - kanalizacyjnej ul. Legnicka</t>
  </si>
  <si>
    <t>03. Projekt sieci wodno - kanalizacyjnej ul. Śląska</t>
  </si>
  <si>
    <t>04. Projekt sieci wodociągowej ul. Cmentarna</t>
  </si>
  <si>
    <t>05. Projekt sieci wodociągowej ul. Kujawska</t>
  </si>
  <si>
    <t>06. Uzbrojenie w siec wodno - kanalizacyjną terenów przy ul. Miodowej</t>
  </si>
  <si>
    <t>07. Dokumentacja projektowa budowy sieci wodociągowej i kanalizacyjnej przy ul. Roosevelta w Gubinie</t>
  </si>
  <si>
    <t>08. Budowa dróg wraz z uzbrojeniem terenu na ul. Żołnierskiej, Cmentarnej, Poleskiej - Etap I</t>
  </si>
  <si>
    <t>09. Budowa dróg wraz z uzbrojeniem terenu na ul. Żołnierskiej, Cmentarnej, Poleskiej - Etap II</t>
  </si>
  <si>
    <t>10. Budowa dróg wraz z uzbrojeniem terenu na ul. Żołnierskiej, Cmentarnej, Poleskiej - Etap III</t>
  </si>
  <si>
    <t>90004</t>
  </si>
  <si>
    <t>Utrzymanie zieleni w miastach i gminach</t>
  </si>
  <si>
    <t>01. Dokumentacja techniczna dotycząca zagospodarowania Wyspy Teatralnej</t>
  </si>
  <si>
    <t>01. Turystyczne zagospodarowanie Wyspy Teatralnej w Gubine</t>
  </si>
  <si>
    <t>90015</t>
  </si>
  <si>
    <t>Oświetlenie ulic, placów i dróg</t>
  </si>
  <si>
    <t>01. Budowa oświetlenia drogowego ul. Dzika</t>
  </si>
  <si>
    <t>9.</t>
  </si>
  <si>
    <t>Kultura fizyczna i sport</t>
  </si>
  <si>
    <t>92601</t>
  </si>
  <si>
    <t>Obiekty sportowe</t>
  </si>
  <si>
    <t>01. Budowa kompleksu sportowego w Gubinie przy ul. Kresowej w ramach programu "Moje Boisko Orlik 2012""</t>
  </si>
  <si>
    <t>92604</t>
  </si>
  <si>
    <t>Instytucje kultury fizycznej</t>
  </si>
  <si>
    <t>01. Projekty wykonania studni głębinowej przy stadionie miejskim oraz krytej pływalni</t>
  </si>
  <si>
    <t>92605</t>
  </si>
  <si>
    <t>Zadania w zakresie kultury fizycznej i sportu</t>
  </si>
  <si>
    <t>92695</t>
  </si>
  <si>
    <t>01. Dokumentacja projektowa oświetlenia terenu sportowo-rekreacyjnego przy ul. Miodowej w Gubinie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</si>
  <si>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</si>
  <si>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</si>
  <si>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</si>
  <si>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</si>
  <si>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</si>
  <si>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01. Zakup zestawu komputerowego oraz oprogramowania</t>
  </si>
  <si>
    <t>04. Oczyszczacz powietrza</t>
  </si>
  <si>
    <t>z dnia 18 grudnia 2008  roku</t>
  </si>
  <si>
    <t xml:space="preserve">do uchwały nr XXVI/352/2008 Rady Miejskiej w Gubinie </t>
  </si>
  <si>
    <t>Rehabilitacja zawodowa i społeczna osób niepełnosprawnych</t>
  </si>
  <si>
    <t xml:space="preserve">01. Zakup zestawu komputerowego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</si>
</sst>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color indexed="10"/>
      <name val="Arial CE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4" fontId="6" fillId="3" borderId="5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wrapText="1"/>
    </xf>
    <xf numFmtId="4" fontId="5" fillId="4" borderId="5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/>
    </xf>
    <xf numFmtId="4" fontId="7" fillId="0" borderId="5" xfId="0" applyNumberFormat="1" applyFont="1" applyBorder="1" applyAlignment="1">
      <alignment/>
    </xf>
    <xf numFmtId="3" fontId="5" fillId="4" borderId="5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4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0" fontId="5" fillId="4" borderId="5" xfId="0" applyFont="1" applyFill="1" applyBorder="1" applyAlignment="1">
      <alignment wrapText="1"/>
    </xf>
    <xf numFmtId="4" fontId="6" fillId="4" borderId="5" xfId="0" applyNumberFormat="1" applyFont="1" applyFill="1" applyBorder="1" applyAlignment="1">
      <alignment/>
    </xf>
    <xf numFmtId="49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/>
    </xf>
    <xf numFmtId="49" fontId="6" fillId="3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/>
    </xf>
    <xf numFmtId="4" fontId="7" fillId="0" borderId="5" xfId="0" applyNumberFormat="1" applyFont="1" applyBorder="1" applyAlignment="1">
      <alignment/>
    </xf>
    <xf numFmtId="0" fontId="6" fillId="3" borderId="5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/>
    </xf>
    <xf numFmtId="49" fontId="6" fillId="3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/>
    </xf>
    <xf numFmtId="4" fontId="6" fillId="3" borderId="7" xfId="0" applyNumberFormat="1" applyFont="1" applyFill="1" applyBorder="1" applyAlignment="1">
      <alignment/>
    </xf>
    <xf numFmtId="4" fontId="6" fillId="3" borderId="7" xfId="0" applyNumberFormat="1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0" fillId="0" borderId="5" xfId="0" applyBorder="1" applyAlignment="1">
      <alignment/>
    </xf>
    <xf numFmtId="4" fontId="5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4" fontId="5" fillId="0" borderId="7" xfId="0" applyNumberFormat="1" applyFont="1" applyBorder="1" applyAlignment="1">
      <alignment/>
    </xf>
    <xf numFmtId="0" fontId="10" fillId="3" borderId="5" xfId="0" applyFont="1" applyFill="1" applyBorder="1" applyAlignment="1">
      <alignment/>
    </xf>
    <xf numFmtId="0" fontId="6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/>
    </xf>
    <xf numFmtId="0" fontId="0" fillId="4" borderId="7" xfId="0" applyFill="1" applyBorder="1" applyAlignment="1">
      <alignment/>
    </xf>
    <xf numFmtId="4" fontId="4" fillId="5" borderId="8" xfId="0" applyNumberFormat="1" applyFont="1" applyFill="1" applyBorder="1" applyAlignment="1">
      <alignment/>
    </xf>
    <xf numFmtId="0" fontId="5" fillId="5" borderId="9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3" borderId="0" xfId="0" applyFont="1" applyFill="1" applyAlignment="1">
      <alignment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workbookViewId="0" topLeftCell="A73">
      <selection activeCell="E81" sqref="E81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140625" style="0" customWidth="1"/>
    <col min="4" max="4" width="6.421875" style="0" customWidth="1"/>
    <col min="5" max="5" width="41.00390625" style="0" customWidth="1"/>
    <col min="6" max="6" width="10.57421875" style="0" customWidth="1"/>
    <col min="7" max="7" width="10.140625" style="0" customWidth="1"/>
    <col min="8" max="8" width="10.421875" style="0" customWidth="1"/>
    <col min="9" max="9" width="10.00390625" style="0" customWidth="1"/>
    <col min="10" max="10" width="9.8515625" style="0" customWidth="1"/>
  </cols>
  <sheetData>
    <row r="2" spans="11:12" ht="12.75">
      <c r="K2" s="101" t="s">
        <v>0</v>
      </c>
      <c r="L2" s="101"/>
    </row>
    <row r="3" spans="8:12" ht="12.75">
      <c r="H3" s="101" t="s">
        <v>149</v>
      </c>
      <c r="I3" s="101"/>
      <c r="J3" s="101"/>
      <c r="K3" s="101"/>
      <c r="L3" s="101"/>
    </row>
    <row r="4" spans="10:12" ht="12.75">
      <c r="J4" s="101" t="s">
        <v>148</v>
      </c>
      <c r="K4" s="101"/>
      <c r="L4" s="101"/>
    </row>
    <row r="6" spans="1:12" ht="12.75">
      <c r="A6" s="102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8" ht="13.5" thickBot="1">
      <c r="L8" s="1" t="s">
        <v>2</v>
      </c>
    </row>
    <row r="9" spans="1:12" ht="12.75">
      <c r="A9" s="103" t="s">
        <v>3</v>
      </c>
      <c r="B9" s="106" t="s">
        <v>4</v>
      </c>
      <c r="C9" s="106" t="s">
        <v>5</v>
      </c>
      <c r="D9" s="106" t="s">
        <v>6</v>
      </c>
      <c r="E9" s="109" t="s">
        <v>7</v>
      </c>
      <c r="F9" s="109" t="s">
        <v>8</v>
      </c>
      <c r="G9" s="112" t="s">
        <v>9</v>
      </c>
      <c r="H9" s="113"/>
      <c r="I9" s="113"/>
      <c r="J9" s="113"/>
      <c r="K9" s="114"/>
      <c r="L9" s="115" t="s">
        <v>10</v>
      </c>
    </row>
    <row r="10" spans="1:12" ht="12.75">
      <c r="A10" s="104"/>
      <c r="B10" s="107"/>
      <c r="C10" s="107"/>
      <c r="D10" s="107"/>
      <c r="E10" s="110"/>
      <c r="F10" s="110"/>
      <c r="G10" s="110" t="s">
        <v>11</v>
      </c>
      <c r="H10" s="107" t="s">
        <v>12</v>
      </c>
      <c r="I10" s="107"/>
      <c r="J10" s="107"/>
      <c r="K10" s="107"/>
      <c r="L10" s="116"/>
    </row>
    <row r="11" spans="1:12" ht="49.5" thickBot="1">
      <c r="A11" s="105"/>
      <c r="B11" s="108"/>
      <c r="C11" s="108"/>
      <c r="D11" s="108"/>
      <c r="E11" s="111"/>
      <c r="F11" s="111"/>
      <c r="G11" s="111"/>
      <c r="H11" s="2" t="s">
        <v>13</v>
      </c>
      <c r="I11" s="2" t="s">
        <v>14</v>
      </c>
      <c r="J11" s="2" t="s">
        <v>15</v>
      </c>
      <c r="K11" s="2" t="s">
        <v>16</v>
      </c>
      <c r="L11" s="94"/>
    </row>
    <row r="12" spans="1:12" ht="12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5">
        <v>14</v>
      </c>
    </row>
    <row r="13" spans="1:12" ht="12.75">
      <c r="A13" s="6" t="s">
        <v>17</v>
      </c>
      <c r="B13" s="7">
        <v>600</v>
      </c>
      <c r="C13" s="8"/>
      <c r="D13" s="7"/>
      <c r="E13" s="9" t="s">
        <v>18</v>
      </c>
      <c r="F13" s="10">
        <f>G13</f>
        <v>1012860</v>
      </c>
      <c r="G13" s="10">
        <f>G14</f>
        <v>1012860</v>
      </c>
      <c r="H13" s="10">
        <f>H14</f>
        <v>497830</v>
      </c>
      <c r="I13" s="10">
        <f>I14</f>
        <v>500000</v>
      </c>
      <c r="J13" s="10">
        <f>J14</f>
        <v>15030</v>
      </c>
      <c r="K13" s="10">
        <f>K14</f>
        <v>0</v>
      </c>
      <c r="L13" s="10"/>
    </row>
    <row r="14" spans="1:12" ht="12.75">
      <c r="A14" s="95"/>
      <c r="B14" s="96"/>
      <c r="C14" s="12">
        <v>60016</v>
      </c>
      <c r="D14" s="12"/>
      <c r="E14" s="13" t="s">
        <v>19</v>
      </c>
      <c r="F14" s="14">
        <f>G14</f>
        <v>1012860</v>
      </c>
      <c r="G14" s="14">
        <f>H14+I14+J14+K14</f>
        <v>1012860</v>
      </c>
      <c r="H14" s="15">
        <f>H15+H30+H32+H34+H36</f>
        <v>497830</v>
      </c>
      <c r="I14" s="15">
        <f>I15+I30+I32+I34+I36</f>
        <v>500000</v>
      </c>
      <c r="J14" s="15">
        <f>J15+J30+J32+J34+J36</f>
        <v>15030</v>
      </c>
      <c r="K14" s="15">
        <f>K15+K30+K32+K34+K36</f>
        <v>0</v>
      </c>
      <c r="L14" s="15"/>
    </row>
    <row r="15" spans="1:12" ht="12.75">
      <c r="A15" s="95"/>
      <c r="B15" s="96"/>
      <c r="C15" s="96"/>
      <c r="D15" s="16">
        <v>6050</v>
      </c>
      <c r="E15" s="17" t="s">
        <v>20</v>
      </c>
      <c r="F15" s="18">
        <f>G15</f>
        <v>343825</v>
      </c>
      <c r="G15" s="18">
        <f>H15+I15+J15+K15</f>
        <v>343825</v>
      </c>
      <c r="H15" s="18">
        <f>SUM(H16:H29)</f>
        <v>328795</v>
      </c>
      <c r="I15" s="18">
        <f>SUM(I16:I28)</f>
        <v>0</v>
      </c>
      <c r="J15" s="18">
        <f>SUM(J16:J28)</f>
        <v>15030</v>
      </c>
      <c r="K15" s="18">
        <f>SUM(K16:K28)</f>
        <v>0</v>
      </c>
      <c r="L15" s="18"/>
    </row>
    <row r="16" spans="1:12" ht="13.5" customHeight="1">
      <c r="A16" s="95"/>
      <c r="B16" s="96"/>
      <c r="C16" s="96"/>
      <c r="D16" s="97"/>
      <c r="E16" s="19" t="s">
        <v>21</v>
      </c>
      <c r="F16" s="20">
        <f>G16</f>
        <v>33044</v>
      </c>
      <c r="G16" s="20">
        <f aca="true" t="shared" si="0" ref="G16:G33">SUM(H16:K16)</f>
        <v>33044</v>
      </c>
      <c r="H16" s="20">
        <f>30000+3044</f>
        <v>33044</v>
      </c>
      <c r="I16" s="20"/>
      <c r="J16" s="20"/>
      <c r="K16" s="20"/>
      <c r="L16" s="20"/>
    </row>
    <row r="17" spans="1:12" ht="15" customHeight="1">
      <c r="A17" s="95"/>
      <c r="B17" s="96"/>
      <c r="C17" s="96"/>
      <c r="D17" s="93"/>
      <c r="E17" s="19" t="s">
        <v>22</v>
      </c>
      <c r="F17" s="20">
        <f aca="true" t="shared" si="1" ref="F17:F72">G17</f>
        <v>11956</v>
      </c>
      <c r="G17" s="20">
        <f t="shared" si="0"/>
        <v>11956</v>
      </c>
      <c r="H17" s="20">
        <f>15000-3044</f>
        <v>11956</v>
      </c>
      <c r="I17" s="20"/>
      <c r="J17" s="20"/>
      <c r="K17" s="20"/>
      <c r="L17" s="20"/>
    </row>
    <row r="18" spans="1:12" ht="36" customHeight="1">
      <c r="A18" s="95"/>
      <c r="B18" s="96"/>
      <c r="C18" s="96"/>
      <c r="D18" s="93"/>
      <c r="E18" s="21" t="s">
        <v>23</v>
      </c>
      <c r="F18" s="20">
        <f t="shared" si="1"/>
        <v>60000</v>
      </c>
      <c r="G18" s="22">
        <f t="shared" si="0"/>
        <v>60000</v>
      </c>
      <c r="H18" s="22">
        <f>15000+45000</f>
        <v>60000</v>
      </c>
      <c r="I18" s="22"/>
      <c r="J18" s="20"/>
      <c r="K18" s="20"/>
      <c r="L18" s="20"/>
    </row>
    <row r="19" spans="1:12" ht="24">
      <c r="A19" s="95"/>
      <c r="B19" s="96"/>
      <c r="C19" s="96"/>
      <c r="D19" s="93"/>
      <c r="E19" s="19" t="s">
        <v>24</v>
      </c>
      <c r="F19" s="20">
        <f t="shared" si="1"/>
        <v>45000</v>
      </c>
      <c r="G19" s="22">
        <f t="shared" si="0"/>
        <v>45000</v>
      </c>
      <c r="H19" s="20">
        <v>45000</v>
      </c>
      <c r="I19" s="20"/>
      <c r="J19" s="20"/>
      <c r="K19" s="20"/>
      <c r="L19" s="20"/>
    </row>
    <row r="20" spans="1:12" ht="36" customHeight="1">
      <c r="A20" s="95"/>
      <c r="B20" s="96"/>
      <c r="C20" s="96"/>
      <c r="D20" s="93"/>
      <c r="E20" s="19" t="s">
        <v>25</v>
      </c>
      <c r="F20" s="20">
        <f t="shared" si="1"/>
        <v>7118</v>
      </c>
      <c r="G20" s="22">
        <f t="shared" si="0"/>
        <v>7118</v>
      </c>
      <c r="H20" s="20">
        <f>30000-22882</f>
        <v>7118</v>
      </c>
      <c r="I20" s="20"/>
      <c r="J20" s="20"/>
      <c r="K20" s="20"/>
      <c r="L20" s="20"/>
    </row>
    <row r="21" spans="1:12" ht="24" customHeight="1">
      <c r="A21" s="95"/>
      <c r="B21" s="96"/>
      <c r="C21" s="96"/>
      <c r="D21" s="93"/>
      <c r="E21" s="19" t="s">
        <v>26</v>
      </c>
      <c r="F21" s="20">
        <f t="shared" si="1"/>
        <v>0</v>
      </c>
      <c r="G21" s="22">
        <f t="shared" si="0"/>
        <v>0</v>
      </c>
      <c r="H21" s="20">
        <f>20000-18000-2000</f>
        <v>0</v>
      </c>
      <c r="I21" s="20"/>
      <c r="J21" s="20"/>
      <c r="K21" s="20"/>
      <c r="L21" s="20"/>
    </row>
    <row r="22" spans="1:12" ht="12.75" customHeight="1">
      <c r="A22" s="95"/>
      <c r="B22" s="96"/>
      <c r="C22" s="96"/>
      <c r="D22" s="93"/>
      <c r="E22" s="19" t="s">
        <v>27</v>
      </c>
      <c r="F22" s="20">
        <f t="shared" si="1"/>
        <v>11938</v>
      </c>
      <c r="G22" s="20">
        <f t="shared" si="0"/>
        <v>11938</v>
      </c>
      <c r="H22" s="20">
        <f>20000-8062</f>
        <v>11938</v>
      </c>
      <c r="I22" s="20"/>
      <c r="J22" s="20"/>
      <c r="K22" s="20"/>
      <c r="L22" s="20"/>
    </row>
    <row r="23" spans="1:12" ht="24">
      <c r="A23" s="95"/>
      <c r="B23" s="96"/>
      <c r="C23" s="96"/>
      <c r="D23" s="93"/>
      <c r="E23" s="19" t="s">
        <v>28</v>
      </c>
      <c r="F23" s="20">
        <f t="shared" si="1"/>
        <v>9943</v>
      </c>
      <c r="G23" s="20">
        <f t="shared" si="0"/>
        <v>9943</v>
      </c>
      <c r="H23" s="20">
        <f>50000-22000-28000+9943</f>
        <v>9943</v>
      </c>
      <c r="I23" s="20"/>
      <c r="J23" s="20"/>
      <c r="K23" s="20"/>
      <c r="L23" s="20"/>
    </row>
    <row r="24" spans="1:12" ht="24.75" customHeight="1">
      <c r="A24" s="95"/>
      <c r="B24" s="96"/>
      <c r="C24" s="96"/>
      <c r="D24" s="93"/>
      <c r="E24" s="19" t="s">
        <v>29</v>
      </c>
      <c r="F24" s="20">
        <f t="shared" si="1"/>
        <v>10000</v>
      </c>
      <c r="G24" s="20">
        <f t="shared" si="0"/>
        <v>10000</v>
      </c>
      <c r="H24" s="20">
        <v>10000</v>
      </c>
      <c r="I24" s="20"/>
      <c r="J24" s="20"/>
      <c r="K24" s="20"/>
      <c r="L24" s="20"/>
    </row>
    <row r="25" spans="1:12" ht="34.5" customHeight="1">
      <c r="A25" s="95"/>
      <c r="B25" s="96"/>
      <c r="C25" s="96"/>
      <c r="D25" s="93"/>
      <c r="E25" s="19" t="s">
        <v>30</v>
      </c>
      <c r="F25" s="20">
        <f t="shared" si="1"/>
        <v>10000</v>
      </c>
      <c r="G25" s="20">
        <f t="shared" si="0"/>
        <v>10000</v>
      </c>
      <c r="H25" s="20">
        <v>10000</v>
      </c>
      <c r="I25" s="20"/>
      <c r="J25" s="20"/>
      <c r="K25" s="20"/>
      <c r="L25" s="20"/>
    </row>
    <row r="26" spans="1:12" ht="36">
      <c r="A26" s="95"/>
      <c r="B26" s="96"/>
      <c r="C26" s="96"/>
      <c r="D26" s="93"/>
      <c r="E26" s="19" t="s">
        <v>31</v>
      </c>
      <c r="F26" s="20">
        <f>G26</f>
        <v>10000</v>
      </c>
      <c r="G26" s="20">
        <f>SUM(H26:K26)</f>
        <v>10000</v>
      </c>
      <c r="H26" s="20">
        <v>10000</v>
      </c>
      <c r="I26" s="20"/>
      <c r="J26" s="20"/>
      <c r="K26" s="20"/>
      <c r="L26" s="20"/>
    </row>
    <row r="27" spans="1:12" ht="36">
      <c r="A27" s="95"/>
      <c r="B27" s="96"/>
      <c r="C27" s="96"/>
      <c r="D27" s="93"/>
      <c r="E27" s="19" t="s">
        <v>32</v>
      </c>
      <c r="F27" s="20">
        <f t="shared" si="1"/>
        <v>45000</v>
      </c>
      <c r="G27" s="20">
        <f t="shared" si="0"/>
        <v>45000</v>
      </c>
      <c r="H27" s="20">
        <f>45000</f>
        <v>45000</v>
      </c>
      <c r="I27" s="23"/>
      <c r="J27" s="23"/>
      <c r="K27" s="23"/>
      <c r="L27" s="23"/>
    </row>
    <row r="28" spans="1:12" ht="24">
      <c r="A28" s="95"/>
      <c r="B28" s="96"/>
      <c r="C28" s="96"/>
      <c r="D28" s="93"/>
      <c r="E28" s="19" t="s">
        <v>33</v>
      </c>
      <c r="F28" s="20">
        <f t="shared" si="1"/>
        <v>40030</v>
      </c>
      <c r="G28" s="20">
        <f t="shared" si="0"/>
        <v>40030</v>
      </c>
      <c r="H28" s="20">
        <v>25000</v>
      </c>
      <c r="I28" s="23"/>
      <c r="J28" s="20">
        <v>15030</v>
      </c>
      <c r="K28" s="23"/>
      <c r="L28" s="23"/>
    </row>
    <row r="29" spans="1:12" ht="12.75">
      <c r="A29" s="95"/>
      <c r="B29" s="96"/>
      <c r="C29" s="96"/>
      <c r="D29" s="117"/>
      <c r="E29" s="19" t="s">
        <v>34</v>
      </c>
      <c r="F29" s="20">
        <f t="shared" si="1"/>
        <v>49796</v>
      </c>
      <c r="G29" s="20">
        <f t="shared" si="0"/>
        <v>49796</v>
      </c>
      <c r="H29" s="20">
        <f>25000+6800+15000+1500+1496</f>
        <v>49796</v>
      </c>
      <c r="I29" s="23"/>
      <c r="J29" s="20"/>
      <c r="K29" s="23"/>
      <c r="L29" s="23"/>
    </row>
    <row r="30" spans="1:12" ht="12.75">
      <c r="A30" s="95"/>
      <c r="B30" s="96"/>
      <c r="C30" s="96"/>
      <c r="D30" s="16" t="s">
        <v>35</v>
      </c>
      <c r="E30" s="17" t="s">
        <v>20</v>
      </c>
      <c r="F30" s="18">
        <f>G30</f>
        <v>0</v>
      </c>
      <c r="G30" s="18">
        <f t="shared" si="0"/>
        <v>0</v>
      </c>
      <c r="H30" s="18">
        <f>H31</f>
        <v>0</v>
      </c>
      <c r="I30" s="18"/>
      <c r="J30" s="18"/>
      <c r="K30" s="18">
        <f>K31</f>
        <v>0</v>
      </c>
      <c r="L30" s="18"/>
    </row>
    <row r="31" spans="1:12" ht="36">
      <c r="A31" s="95"/>
      <c r="B31" s="96"/>
      <c r="C31" s="96"/>
      <c r="D31" s="11"/>
      <c r="E31" s="19" t="s">
        <v>36</v>
      </c>
      <c r="F31" s="20">
        <f t="shared" si="1"/>
        <v>0</v>
      </c>
      <c r="G31" s="20">
        <f t="shared" si="0"/>
        <v>0</v>
      </c>
      <c r="H31" s="20">
        <v>0</v>
      </c>
      <c r="I31" s="20"/>
      <c r="J31" s="20"/>
      <c r="K31" s="20">
        <v>0</v>
      </c>
      <c r="L31" s="20"/>
    </row>
    <row r="32" spans="1:12" ht="12.75">
      <c r="A32" s="95"/>
      <c r="B32" s="96"/>
      <c r="C32" s="96"/>
      <c r="D32" s="16" t="s">
        <v>37</v>
      </c>
      <c r="E32" s="17" t="s">
        <v>20</v>
      </c>
      <c r="F32" s="18">
        <f>G32</f>
        <v>0</v>
      </c>
      <c r="G32" s="18">
        <f t="shared" si="0"/>
        <v>0</v>
      </c>
      <c r="H32" s="18">
        <f>H33</f>
        <v>0</v>
      </c>
      <c r="I32" s="18"/>
      <c r="J32" s="18"/>
      <c r="K32" s="18"/>
      <c r="L32" s="18"/>
    </row>
    <row r="33" spans="1:12" ht="36">
      <c r="A33" s="95"/>
      <c r="B33" s="96"/>
      <c r="C33" s="96"/>
      <c r="D33" s="11"/>
      <c r="E33" s="19" t="s">
        <v>38</v>
      </c>
      <c r="F33" s="20">
        <f t="shared" si="1"/>
        <v>0</v>
      </c>
      <c r="G33" s="20">
        <f t="shared" si="0"/>
        <v>0</v>
      </c>
      <c r="H33" s="20">
        <f>120000-120000</f>
        <v>0</v>
      </c>
      <c r="I33" s="20"/>
      <c r="J33" s="20"/>
      <c r="K33" s="20"/>
      <c r="L33" s="20"/>
    </row>
    <row r="34" spans="1:12" ht="14.25" customHeight="1">
      <c r="A34" s="95"/>
      <c r="B34" s="96"/>
      <c r="C34" s="96"/>
      <c r="D34" s="16" t="s">
        <v>39</v>
      </c>
      <c r="E34" s="17" t="s">
        <v>40</v>
      </c>
      <c r="F34" s="18">
        <f>G34</f>
        <v>25035</v>
      </c>
      <c r="G34" s="18">
        <f>G35</f>
        <v>25035</v>
      </c>
      <c r="H34" s="18">
        <f>G34</f>
        <v>25035</v>
      </c>
      <c r="I34" s="18"/>
      <c r="J34" s="18"/>
      <c r="K34" s="18"/>
      <c r="L34" s="18"/>
    </row>
    <row r="35" spans="1:12" ht="12.75">
      <c r="A35" s="95"/>
      <c r="B35" s="96"/>
      <c r="C35" s="96"/>
      <c r="D35" s="11"/>
      <c r="E35" s="19" t="s">
        <v>41</v>
      </c>
      <c r="F35" s="20">
        <f t="shared" si="1"/>
        <v>25035</v>
      </c>
      <c r="G35" s="20">
        <f>H35+I35+J35+K35</f>
        <v>25035</v>
      </c>
      <c r="H35" s="20">
        <f>24000+1035</f>
        <v>25035</v>
      </c>
      <c r="I35" s="20"/>
      <c r="J35" s="20"/>
      <c r="K35" s="20"/>
      <c r="L35" s="20"/>
    </row>
    <row r="36" spans="1:12" ht="36">
      <c r="A36" s="95"/>
      <c r="B36" s="96"/>
      <c r="C36" s="96"/>
      <c r="D36" s="16" t="s">
        <v>42</v>
      </c>
      <c r="E36" s="17" t="s">
        <v>43</v>
      </c>
      <c r="F36" s="18">
        <f>G36</f>
        <v>644000</v>
      </c>
      <c r="G36" s="18">
        <f aca="true" t="shared" si="2" ref="G36:G43">SUM(H36:K36)</f>
        <v>644000</v>
      </c>
      <c r="H36" s="24">
        <f>H37+H38</f>
        <v>144000</v>
      </c>
      <c r="I36" s="18">
        <f>I38</f>
        <v>500000</v>
      </c>
      <c r="J36" s="18"/>
      <c r="K36" s="18"/>
      <c r="L36" s="18"/>
    </row>
    <row r="37" spans="1:12" ht="12.75">
      <c r="A37" s="95"/>
      <c r="B37" s="96"/>
      <c r="C37" s="96"/>
      <c r="D37" s="97"/>
      <c r="E37" s="19" t="s">
        <v>44</v>
      </c>
      <c r="F37" s="20">
        <f t="shared" si="1"/>
        <v>68000</v>
      </c>
      <c r="G37" s="20">
        <f t="shared" si="2"/>
        <v>68000</v>
      </c>
      <c r="H37" s="25">
        <f>100000-32000</f>
        <v>68000</v>
      </c>
      <c r="I37" s="20"/>
      <c r="J37" s="20"/>
      <c r="K37" s="20"/>
      <c r="L37" s="20"/>
    </row>
    <row r="38" spans="1:12" ht="24">
      <c r="A38" s="95"/>
      <c r="B38" s="96"/>
      <c r="C38" s="96"/>
      <c r="D38" s="117"/>
      <c r="E38" s="21" t="s">
        <v>45</v>
      </c>
      <c r="F38" s="20">
        <f t="shared" si="1"/>
        <v>576000</v>
      </c>
      <c r="G38" s="20">
        <f t="shared" si="2"/>
        <v>576000</v>
      </c>
      <c r="H38" s="26">
        <f>150000-74000</f>
        <v>76000</v>
      </c>
      <c r="I38" s="20">
        <v>500000</v>
      </c>
      <c r="J38" s="20"/>
      <c r="K38" s="20"/>
      <c r="L38" s="20"/>
    </row>
    <row r="39" spans="1:12" ht="12.75">
      <c r="A39" s="6" t="s">
        <v>46</v>
      </c>
      <c r="B39" s="7" t="s">
        <v>47</v>
      </c>
      <c r="C39" s="7"/>
      <c r="D39" s="7"/>
      <c r="E39" s="27" t="s">
        <v>48</v>
      </c>
      <c r="F39" s="10">
        <f t="shared" si="1"/>
        <v>391797</v>
      </c>
      <c r="G39" s="10">
        <f t="shared" si="2"/>
        <v>391797</v>
      </c>
      <c r="H39" s="10">
        <f>H40+H44</f>
        <v>391797</v>
      </c>
      <c r="I39" s="10">
        <f>I44</f>
        <v>0</v>
      </c>
      <c r="J39" s="28"/>
      <c r="K39" s="28"/>
      <c r="L39" s="28"/>
    </row>
    <row r="40" spans="1:12" ht="24">
      <c r="A40" s="118"/>
      <c r="B40" s="121"/>
      <c r="C40" s="29" t="s">
        <v>49</v>
      </c>
      <c r="D40" s="29"/>
      <c r="E40" s="30" t="s">
        <v>50</v>
      </c>
      <c r="F40" s="14">
        <f t="shared" si="1"/>
        <v>92000</v>
      </c>
      <c r="G40" s="14">
        <f t="shared" si="2"/>
        <v>92000</v>
      </c>
      <c r="H40" s="31">
        <f>H41</f>
        <v>92000</v>
      </c>
      <c r="I40" s="31"/>
      <c r="J40" s="31"/>
      <c r="K40" s="31"/>
      <c r="L40" s="31"/>
    </row>
    <row r="41" spans="1:12" ht="36">
      <c r="A41" s="119"/>
      <c r="B41" s="122"/>
      <c r="C41" s="121"/>
      <c r="D41" s="32" t="s">
        <v>51</v>
      </c>
      <c r="E41" s="17" t="s">
        <v>43</v>
      </c>
      <c r="F41" s="18">
        <f t="shared" si="1"/>
        <v>92000</v>
      </c>
      <c r="G41" s="18">
        <f t="shared" si="2"/>
        <v>92000</v>
      </c>
      <c r="H41" s="33">
        <f>H42+H43</f>
        <v>92000</v>
      </c>
      <c r="I41" s="33"/>
      <c r="J41" s="33"/>
      <c r="K41" s="33"/>
      <c r="L41" s="33"/>
    </row>
    <row r="42" spans="1:12" ht="15" customHeight="1">
      <c r="A42" s="119"/>
      <c r="B42" s="122"/>
      <c r="C42" s="122"/>
      <c r="D42" s="34"/>
      <c r="E42" s="35" t="s">
        <v>52</v>
      </c>
      <c r="F42" s="20">
        <f t="shared" si="1"/>
        <v>60000</v>
      </c>
      <c r="G42" s="20">
        <f t="shared" si="2"/>
        <v>60000</v>
      </c>
      <c r="H42" s="36">
        <v>60000</v>
      </c>
      <c r="I42" s="36"/>
      <c r="J42" s="36"/>
      <c r="K42" s="36"/>
      <c r="L42" s="36"/>
    </row>
    <row r="43" spans="1:12" ht="15" customHeight="1">
      <c r="A43" s="119"/>
      <c r="B43" s="122"/>
      <c r="C43" s="123"/>
      <c r="D43" s="34"/>
      <c r="E43" s="35" t="s">
        <v>53</v>
      </c>
      <c r="F43" s="20">
        <f t="shared" si="1"/>
        <v>32000</v>
      </c>
      <c r="G43" s="20">
        <f t="shared" si="2"/>
        <v>32000</v>
      </c>
      <c r="H43" s="36">
        <v>32000</v>
      </c>
      <c r="I43" s="36"/>
      <c r="J43" s="36"/>
      <c r="K43" s="36"/>
      <c r="L43" s="36"/>
    </row>
    <row r="44" spans="1:12" ht="12.75">
      <c r="A44" s="119"/>
      <c r="B44" s="122"/>
      <c r="C44" s="12" t="s">
        <v>54</v>
      </c>
      <c r="D44" s="12"/>
      <c r="E44" s="13" t="s">
        <v>55</v>
      </c>
      <c r="F44" s="14">
        <f t="shared" si="1"/>
        <v>299797</v>
      </c>
      <c r="G44" s="31">
        <f>H44+I44+J44+K44</f>
        <v>299797</v>
      </c>
      <c r="H44" s="15">
        <f>H45+H49</f>
        <v>299797</v>
      </c>
      <c r="I44" s="14">
        <f>I45</f>
        <v>0</v>
      </c>
      <c r="J44" s="14"/>
      <c r="K44" s="14"/>
      <c r="L44" s="14"/>
    </row>
    <row r="45" spans="1:12" ht="12.75">
      <c r="A45" s="119"/>
      <c r="B45" s="122"/>
      <c r="C45" s="97"/>
      <c r="D45" s="16" t="s">
        <v>56</v>
      </c>
      <c r="E45" s="17" t="s">
        <v>20</v>
      </c>
      <c r="F45" s="18">
        <f t="shared" si="1"/>
        <v>49797</v>
      </c>
      <c r="G45" s="33">
        <f>H45+I45+J45+K45</f>
        <v>49797</v>
      </c>
      <c r="H45" s="18">
        <f>H46+H47+H48</f>
        <v>49797</v>
      </c>
      <c r="I45" s="18">
        <f>I46+I47</f>
        <v>0</v>
      </c>
      <c r="J45" s="18"/>
      <c r="K45" s="18"/>
      <c r="L45" s="18"/>
    </row>
    <row r="46" spans="1:12" ht="24">
      <c r="A46" s="119"/>
      <c r="B46" s="122"/>
      <c r="C46" s="93"/>
      <c r="D46" s="96"/>
      <c r="E46" s="21" t="s">
        <v>57</v>
      </c>
      <c r="F46" s="20">
        <f t="shared" si="1"/>
        <v>18000</v>
      </c>
      <c r="G46" s="22">
        <f>H46+I46+J46+K46</f>
        <v>18000</v>
      </c>
      <c r="H46" s="22">
        <v>18000</v>
      </c>
      <c r="I46" s="22">
        <v>0</v>
      </c>
      <c r="J46" s="23"/>
      <c r="K46" s="23"/>
      <c r="L46" s="23"/>
    </row>
    <row r="47" spans="1:12" ht="24">
      <c r="A47" s="119"/>
      <c r="B47" s="122"/>
      <c r="C47" s="93"/>
      <c r="D47" s="96"/>
      <c r="E47" s="21" t="s">
        <v>58</v>
      </c>
      <c r="F47" s="20">
        <f t="shared" si="1"/>
        <v>0</v>
      </c>
      <c r="G47" s="22">
        <f>H47+I47+J47+K47</f>
        <v>0</v>
      </c>
      <c r="H47" s="22">
        <f>70000-25000-45000</f>
        <v>0</v>
      </c>
      <c r="I47" s="22"/>
      <c r="J47" s="23"/>
      <c r="K47" s="23"/>
      <c r="L47" s="23"/>
    </row>
    <row r="48" spans="1:12" ht="24">
      <c r="A48" s="119"/>
      <c r="B48" s="122"/>
      <c r="C48" s="93"/>
      <c r="D48" s="96"/>
      <c r="E48" s="37" t="s">
        <v>59</v>
      </c>
      <c r="F48" s="20">
        <f t="shared" si="1"/>
        <v>31797</v>
      </c>
      <c r="G48" s="20">
        <f>SUM(H48:K48)</f>
        <v>31797</v>
      </c>
      <c r="H48" s="38">
        <f>40870-9073</f>
        <v>31797</v>
      </c>
      <c r="I48" s="38"/>
      <c r="J48" s="38"/>
      <c r="K48" s="38"/>
      <c r="L48" s="38"/>
    </row>
    <row r="49" spans="1:12" ht="14.25" customHeight="1">
      <c r="A49" s="119"/>
      <c r="B49" s="122"/>
      <c r="C49" s="93"/>
      <c r="D49" s="16" t="s">
        <v>39</v>
      </c>
      <c r="E49" s="17" t="s">
        <v>40</v>
      </c>
      <c r="F49" s="18">
        <f t="shared" si="1"/>
        <v>250000</v>
      </c>
      <c r="G49" s="33">
        <f>H49+I49+J49+K49</f>
        <v>250000</v>
      </c>
      <c r="H49" s="33">
        <f>H50</f>
        <v>250000</v>
      </c>
      <c r="I49" s="33"/>
      <c r="J49" s="33"/>
      <c r="K49" s="33"/>
      <c r="L49" s="33"/>
    </row>
    <row r="50" spans="1:12" ht="12.75">
      <c r="A50" s="120"/>
      <c r="B50" s="123"/>
      <c r="C50" s="117"/>
      <c r="D50" s="11"/>
      <c r="E50" s="37" t="s">
        <v>60</v>
      </c>
      <c r="F50" s="20">
        <f t="shared" si="1"/>
        <v>250000</v>
      </c>
      <c r="G50" s="20">
        <f>SUM(H50:K50)</f>
        <v>250000</v>
      </c>
      <c r="H50" s="38">
        <v>250000</v>
      </c>
      <c r="I50" s="38"/>
      <c r="J50" s="38"/>
      <c r="K50" s="38"/>
      <c r="L50" s="38"/>
    </row>
    <row r="51" spans="1:12" ht="12.75">
      <c r="A51" s="6" t="s">
        <v>61</v>
      </c>
      <c r="B51" s="7" t="s">
        <v>62</v>
      </c>
      <c r="C51" s="7"/>
      <c r="D51" s="7"/>
      <c r="E51" s="27" t="s">
        <v>63</v>
      </c>
      <c r="F51" s="10">
        <f t="shared" si="1"/>
        <v>225430</v>
      </c>
      <c r="G51" s="10">
        <f>SUM(H51:K51)</f>
        <v>225430</v>
      </c>
      <c r="H51" s="10">
        <f>H52+H54+H62</f>
        <v>153853</v>
      </c>
      <c r="I51" s="10">
        <f>I54+I62</f>
        <v>60000</v>
      </c>
      <c r="J51" s="10">
        <f>J54+J62</f>
        <v>0</v>
      </c>
      <c r="K51" s="10">
        <f>K54+K62</f>
        <v>11577</v>
      </c>
      <c r="L51" s="10"/>
    </row>
    <row r="52" spans="1:12" ht="12.75">
      <c r="A52" s="118"/>
      <c r="B52" s="121"/>
      <c r="C52" s="29" t="s">
        <v>64</v>
      </c>
      <c r="D52" s="29"/>
      <c r="E52" s="30" t="s">
        <v>65</v>
      </c>
      <c r="F52" s="14">
        <f t="shared" si="1"/>
        <v>10000</v>
      </c>
      <c r="G52" s="31">
        <f>H52+I52+J52+K52</f>
        <v>10000</v>
      </c>
      <c r="H52" s="31">
        <f>H53</f>
        <v>10000</v>
      </c>
      <c r="I52" s="31"/>
      <c r="J52" s="31"/>
      <c r="K52" s="31"/>
      <c r="L52" s="31"/>
    </row>
    <row r="53" spans="1:12" ht="48">
      <c r="A53" s="119"/>
      <c r="B53" s="122"/>
      <c r="C53" s="34"/>
      <c r="D53" s="32" t="s">
        <v>66</v>
      </c>
      <c r="E53" s="39" t="s">
        <v>67</v>
      </c>
      <c r="F53" s="18">
        <f t="shared" si="1"/>
        <v>10000</v>
      </c>
      <c r="G53" s="18">
        <f>SUM(H53:K53)</f>
        <v>10000</v>
      </c>
      <c r="H53" s="18">
        <v>10000</v>
      </c>
      <c r="I53" s="33"/>
      <c r="J53" s="33"/>
      <c r="K53" s="33"/>
      <c r="L53" s="33"/>
    </row>
    <row r="54" spans="1:12" ht="12.75">
      <c r="A54" s="119"/>
      <c r="B54" s="122"/>
      <c r="C54" s="12" t="s">
        <v>68</v>
      </c>
      <c r="D54" s="12"/>
      <c r="E54" s="13" t="s">
        <v>69</v>
      </c>
      <c r="F54" s="14">
        <f t="shared" si="1"/>
        <v>195910</v>
      </c>
      <c r="G54" s="15">
        <f>G55+G57</f>
        <v>195910</v>
      </c>
      <c r="H54" s="15">
        <f>H55+H57</f>
        <v>135910</v>
      </c>
      <c r="I54" s="15">
        <f>I55+I57</f>
        <v>60000</v>
      </c>
      <c r="J54" s="15"/>
      <c r="K54" s="15"/>
      <c r="L54" s="15"/>
    </row>
    <row r="55" spans="1:12" ht="12.75">
      <c r="A55" s="119"/>
      <c r="B55" s="122"/>
      <c r="C55" s="98"/>
      <c r="D55" s="32" t="s">
        <v>56</v>
      </c>
      <c r="E55" s="17" t="s">
        <v>20</v>
      </c>
      <c r="F55" s="18">
        <f t="shared" si="1"/>
        <v>125000</v>
      </c>
      <c r="G55" s="18">
        <f>SUM(H55:K55)</f>
        <v>125000</v>
      </c>
      <c r="H55" s="33">
        <f>H56</f>
        <v>65000</v>
      </c>
      <c r="I55" s="33">
        <f>I56</f>
        <v>60000</v>
      </c>
      <c r="J55" s="40"/>
      <c r="K55" s="40"/>
      <c r="L55" s="40"/>
    </row>
    <row r="56" spans="1:12" ht="24">
      <c r="A56" s="119"/>
      <c r="B56" s="122"/>
      <c r="C56" s="99"/>
      <c r="D56" s="41"/>
      <c r="E56" s="37" t="s">
        <v>70</v>
      </c>
      <c r="F56" s="20">
        <f t="shared" si="1"/>
        <v>125000</v>
      </c>
      <c r="G56" s="38">
        <f>H56+I56+J56+K56</f>
        <v>125000</v>
      </c>
      <c r="H56" s="38">
        <f>445000-380000</f>
        <v>65000</v>
      </c>
      <c r="I56" s="38">
        <f>60000</f>
        <v>60000</v>
      </c>
      <c r="J56" s="38"/>
      <c r="K56" s="42"/>
      <c r="L56" s="42"/>
    </row>
    <row r="57" spans="1:12" ht="15.75" customHeight="1">
      <c r="A57" s="119"/>
      <c r="B57" s="122"/>
      <c r="C57" s="99"/>
      <c r="D57" s="16" t="s">
        <v>39</v>
      </c>
      <c r="E57" s="17" t="s">
        <v>40</v>
      </c>
      <c r="F57" s="18">
        <f t="shared" si="1"/>
        <v>70910</v>
      </c>
      <c r="G57" s="18">
        <f>SUM(H57:K57)</f>
        <v>70910</v>
      </c>
      <c r="H57" s="18">
        <f>SUM(H58:H61)</f>
        <v>70910</v>
      </c>
      <c r="I57" s="18"/>
      <c r="J57" s="18"/>
      <c r="K57" s="18"/>
      <c r="L57" s="18"/>
    </row>
    <row r="58" spans="1:12" ht="24">
      <c r="A58" s="119"/>
      <c r="B58" s="122"/>
      <c r="C58" s="99"/>
      <c r="D58" s="97"/>
      <c r="E58" s="19" t="s">
        <v>71</v>
      </c>
      <c r="F58" s="20">
        <f t="shared" si="1"/>
        <v>40830</v>
      </c>
      <c r="G58" s="38">
        <f>H58+I58+J58+K58</f>
        <v>40830</v>
      </c>
      <c r="H58" s="20">
        <f>30000+5830+5000</f>
        <v>40830</v>
      </c>
      <c r="I58" s="20"/>
      <c r="J58" s="20"/>
      <c r="K58" s="20"/>
      <c r="L58" s="20"/>
    </row>
    <row r="59" spans="1:12" ht="24">
      <c r="A59" s="119"/>
      <c r="B59" s="122"/>
      <c r="C59" s="99"/>
      <c r="D59" s="93"/>
      <c r="E59" s="19" t="s">
        <v>72</v>
      </c>
      <c r="F59" s="20">
        <f t="shared" si="1"/>
        <v>12450</v>
      </c>
      <c r="G59" s="38">
        <f>H59+I59+J59+K59</f>
        <v>12450</v>
      </c>
      <c r="H59" s="20">
        <v>12450</v>
      </c>
      <c r="I59" s="20"/>
      <c r="J59" s="20"/>
      <c r="K59" s="20"/>
      <c r="L59" s="20"/>
    </row>
    <row r="60" spans="1:12" ht="12.75">
      <c r="A60" s="119"/>
      <c r="B60" s="122"/>
      <c r="C60" s="99"/>
      <c r="D60" s="93"/>
      <c r="E60" s="19" t="s">
        <v>73</v>
      </c>
      <c r="F60" s="20">
        <f t="shared" si="1"/>
        <v>16000</v>
      </c>
      <c r="G60" s="38">
        <f>H60+I60+J60+K60</f>
        <v>16000</v>
      </c>
      <c r="H60" s="20">
        <v>16000</v>
      </c>
      <c r="I60" s="20"/>
      <c r="J60" s="20"/>
      <c r="K60" s="20"/>
      <c r="L60" s="20"/>
    </row>
    <row r="61" spans="1:12" ht="12.75">
      <c r="A61" s="119"/>
      <c r="B61" s="122"/>
      <c r="C61" s="100"/>
      <c r="D61" s="117"/>
      <c r="E61" s="19" t="s">
        <v>147</v>
      </c>
      <c r="F61" s="20">
        <f t="shared" si="1"/>
        <v>1630</v>
      </c>
      <c r="G61" s="38">
        <f>H61+I61+J61+K61</f>
        <v>1630</v>
      </c>
      <c r="H61" s="20">
        <v>1630</v>
      </c>
      <c r="I61" s="20"/>
      <c r="J61" s="20"/>
      <c r="K61" s="20"/>
      <c r="L61" s="20"/>
    </row>
    <row r="62" spans="1:12" ht="12.75">
      <c r="A62" s="119"/>
      <c r="B62" s="122"/>
      <c r="C62" s="12" t="s">
        <v>74</v>
      </c>
      <c r="D62" s="43"/>
      <c r="E62" s="44" t="s">
        <v>75</v>
      </c>
      <c r="F62" s="14">
        <f t="shared" si="1"/>
        <v>19520</v>
      </c>
      <c r="G62" s="31">
        <f aca="true" t="shared" si="3" ref="G62:G67">H62+I62+J62+K62</f>
        <v>19520</v>
      </c>
      <c r="H62" s="14">
        <f>H63+H64</f>
        <v>7943</v>
      </c>
      <c r="I62" s="14">
        <f>I63+I64</f>
        <v>0</v>
      </c>
      <c r="J62" s="14">
        <f>J63+J64</f>
        <v>0</v>
      </c>
      <c r="K62" s="14">
        <f>K63+K64</f>
        <v>11577</v>
      </c>
      <c r="L62" s="14"/>
    </row>
    <row r="63" spans="1:12" ht="16.5" customHeight="1">
      <c r="A63" s="119"/>
      <c r="B63" s="122"/>
      <c r="C63" s="98"/>
      <c r="D63" s="16" t="s">
        <v>76</v>
      </c>
      <c r="E63" s="17" t="s">
        <v>40</v>
      </c>
      <c r="F63" s="18">
        <f t="shared" si="1"/>
        <v>11577</v>
      </c>
      <c r="G63" s="18">
        <f t="shared" si="3"/>
        <v>11577</v>
      </c>
      <c r="H63" s="18"/>
      <c r="I63" s="18"/>
      <c r="J63" s="18"/>
      <c r="K63" s="18">
        <v>11577</v>
      </c>
      <c r="L63" s="18"/>
    </row>
    <row r="64" spans="1:12" ht="15" customHeight="1">
      <c r="A64" s="119"/>
      <c r="B64" s="122"/>
      <c r="C64" s="99"/>
      <c r="D64" s="16" t="s">
        <v>77</v>
      </c>
      <c r="E64" s="17" t="s">
        <v>40</v>
      </c>
      <c r="F64" s="18">
        <f t="shared" si="1"/>
        <v>7943</v>
      </c>
      <c r="G64" s="18">
        <f t="shared" si="3"/>
        <v>7943</v>
      </c>
      <c r="H64" s="18">
        <f>H65+H66</f>
        <v>7943</v>
      </c>
      <c r="I64" s="18"/>
      <c r="J64" s="18"/>
      <c r="K64" s="18"/>
      <c r="L64" s="18"/>
    </row>
    <row r="65" spans="1:12" ht="24">
      <c r="A65" s="119"/>
      <c r="B65" s="122"/>
      <c r="C65" s="99"/>
      <c r="D65" s="97"/>
      <c r="E65" s="21" t="s">
        <v>78</v>
      </c>
      <c r="F65" s="20">
        <f t="shared" si="1"/>
        <v>1952</v>
      </c>
      <c r="G65" s="22">
        <f t="shared" si="3"/>
        <v>1952</v>
      </c>
      <c r="H65" s="20">
        <v>1952</v>
      </c>
      <c r="I65" s="20"/>
      <c r="J65" s="20"/>
      <c r="K65" s="20"/>
      <c r="L65" s="20"/>
    </row>
    <row r="66" spans="1:12" ht="24">
      <c r="A66" s="120"/>
      <c r="B66" s="123"/>
      <c r="C66" s="100"/>
      <c r="D66" s="117"/>
      <c r="E66" s="21" t="s">
        <v>79</v>
      </c>
      <c r="F66" s="20">
        <f t="shared" si="1"/>
        <v>5991</v>
      </c>
      <c r="G66" s="22">
        <f t="shared" si="3"/>
        <v>5991</v>
      </c>
      <c r="H66" s="20">
        <v>5991</v>
      </c>
      <c r="I66" s="20"/>
      <c r="J66" s="20"/>
      <c r="K66" s="20"/>
      <c r="L66" s="20"/>
    </row>
    <row r="67" spans="1:12" ht="24">
      <c r="A67" s="6" t="s">
        <v>80</v>
      </c>
      <c r="B67" s="7" t="s">
        <v>81</v>
      </c>
      <c r="C67" s="7"/>
      <c r="D67" s="7"/>
      <c r="E67" s="27" t="s">
        <v>82</v>
      </c>
      <c r="F67" s="10">
        <f t="shared" si="1"/>
        <v>30200</v>
      </c>
      <c r="G67" s="10">
        <f t="shared" si="3"/>
        <v>30200</v>
      </c>
      <c r="H67" s="10">
        <f>H68+H71</f>
        <v>30200</v>
      </c>
      <c r="I67" s="10">
        <f>I71</f>
        <v>0</v>
      </c>
      <c r="J67" s="10">
        <f>J71</f>
        <v>0</v>
      </c>
      <c r="K67" s="10">
        <f>K71</f>
        <v>0</v>
      </c>
      <c r="L67" s="10"/>
    </row>
    <row r="68" spans="1:12" ht="12.75">
      <c r="A68" s="124"/>
      <c r="B68" s="127"/>
      <c r="C68" s="29" t="s">
        <v>83</v>
      </c>
      <c r="D68" s="29"/>
      <c r="E68" s="30" t="s">
        <v>84</v>
      </c>
      <c r="F68" s="14">
        <f t="shared" si="1"/>
        <v>20200</v>
      </c>
      <c r="G68" s="15">
        <f>G69</f>
        <v>20200</v>
      </c>
      <c r="H68" s="15">
        <f>H69</f>
        <v>20200</v>
      </c>
      <c r="I68" s="31"/>
      <c r="J68" s="31"/>
      <c r="K68" s="31"/>
      <c r="L68" s="31"/>
    </row>
    <row r="69" spans="1:12" ht="15" customHeight="1">
      <c r="A69" s="125"/>
      <c r="B69" s="128"/>
      <c r="C69" s="121"/>
      <c r="D69" s="32" t="s">
        <v>39</v>
      </c>
      <c r="E69" s="17" t="s">
        <v>40</v>
      </c>
      <c r="F69" s="18">
        <f t="shared" si="1"/>
        <v>20200</v>
      </c>
      <c r="G69" s="18">
        <f>G70</f>
        <v>20200</v>
      </c>
      <c r="H69" s="18">
        <f>H70</f>
        <v>20200</v>
      </c>
      <c r="I69" s="33"/>
      <c r="J69" s="33"/>
      <c r="K69" s="33"/>
      <c r="L69" s="33"/>
    </row>
    <row r="70" spans="1:12" ht="24">
      <c r="A70" s="125"/>
      <c r="B70" s="128"/>
      <c r="C70" s="123"/>
      <c r="D70" s="34"/>
      <c r="E70" s="35" t="s">
        <v>146</v>
      </c>
      <c r="F70" s="20">
        <f t="shared" si="1"/>
        <v>20200</v>
      </c>
      <c r="G70" s="22">
        <f>H70+I70+J70+K70</f>
        <v>20200</v>
      </c>
      <c r="H70" s="36">
        <f>5000+5900+4200+5100</f>
        <v>20200</v>
      </c>
      <c r="I70" s="36"/>
      <c r="J70" s="36"/>
      <c r="K70" s="36"/>
      <c r="L70" s="36"/>
    </row>
    <row r="71" spans="1:12" ht="12.75">
      <c r="A71" s="125"/>
      <c r="B71" s="128"/>
      <c r="C71" s="12" t="s">
        <v>85</v>
      </c>
      <c r="D71" s="12"/>
      <c r="E71" s="13" t="s">
        <v>86</v>
      </c>
      <c r="F71" s="14">
        <f t="shared" si="1"/>
        <v>10000</v>
      </c>
      <c r="G71" s="15">
        <f>G72</f>
        <v>10000</v>
      </c>
      <c r="H71" s="15">
        <f>H72</f>
        <v>10000</v>
      </c>
      <c r="I71" s="15">
        <f>I72</f>
        <v>0</v>
      </c>
      <c r="J71" s="15">
        <f>J72</f>
        <v>0</v>
      </c>
      <c r="K71" s="15">
        <f>K72</f>
        <v>0</v>
      </c>
      <c r="L71" s="15"/>
    </row>
    <row r="72" spans="1:12" ht="12.75">
      <c r="A72" s="125"/>
      <c r="B72" s="128"/>
      <c r="C72" s="96"/>
      <c r="D72" s="16" t="s">
        <v>56</v>
      </c>
      <c r="E72" s="17" t="s">
        <v>20</v>
      </c>
      <c r="F72" s="18">
        <f t="shared" si="1"/>
        <v>10000</v>
      </c>
      <c r="G72" s="18">
        <f>G73</f>
        <v>10000</v>
      </c>
      <c r="H72" s="18">
        <f>H73</f>
        <v>10000</v>
      </c>
      <c r="I72" s="18"/>
      <c r="J72" s="18"/>
      <c r="K72" s="18"/>
      <c r="L72" s="18"/>
    </row>
    <row r="73" spans="1:12" ht="12.75">
      <c r="A73" s="126"/>
      <c r="B73" s="129"/>
      <c r="C73" s="96"/>
      <c r="D73" s="11"/>
      <c r="E73" s="19" t="s">
        <v>87</v>
      </c>
      <c r="F73" s="20">
        <v>10000</v>
      </c>
      <c r="G73" s="20">
        <v>10000</v>
      </c>
      <c r="H73" s="20">
        <v>10000</v>
      </c>
      <c r="I73" s="20"/>
      <c r="J73" s="20"/>
      <c r="K73" s="20"/>
      <c r="L73" s="20"/>
    </row>
    <row r="74" spans="1:12" ht="12.75">
      <c r="A74" s="6" t="s">
        <v>88</v>
      </c>
      <c r="B74" s="7" t="s">
        <v>89</v>
      </c>
      <c r="C74" s="8"/>
      <c r="D74" s="8"/>
      <c r="E74" s="45" t="s">
        <v>90</v>
      </c>
      <c r="F74" s="10">
        <f>G74</f>
        <v>924370</v>
      </c>
      <c r="G74" s="10">
        <f>H74+I74+J74+K74</f>
        <v>924370</v>
      </c>
      <c r="H74" s="10">
        <f>H75+H82</f>
        <v>424370</v>
      </c>
      <c r="I74" s="10">
        <f>I75+I82</f>
        <v>0</v>
      </c>
      <c r="J74" s="10">
        <f>J75+J82</f>
        <v>500000</v>
      </c>
      <c r="K74" s="10">
        <f>K75+K82</f>
        <v>0</v>
      </c>
      <c r="L74" s="10"/>
    </row>
    <row r="75" spans="1:12" ht="12.75">
      <c r="A75" s="130"/>
      <c r="B75" s="133"/>
      <c r="C75" s="46">
        <v>80101</v>
      </c>
      <c r="D75" s="46"/>
      <c r="E75" s="47" t="s">
        <v>91</v>
      </c>
      <c r="F75" s="14">
        <f>G75</f>
        <v>915070</v>
      </c>
      <c r="G75" s="31">
        <f>H75+I75+J75+K75</f>
        <v>915070</v>
      </c>
      <c r="H75" s="15">
        <f>H76+H80</f>
        <v>415070</v>
      </c>
      <c r="I75" s="15">
        <f>I76+I80</f>
        <v>0</v>
      </c>
      <c r="J75" s="15">
        <f>J76+J80</f>
        <v>500000</v>
      </c>
      <c r="K75" s="15">
        <f>K76+K80</f>
        <v>0</v>
      </c>
      <c r="L75" s="15"/>
    </row>
    <row r="76" spans="1:12" ht="12.75">
      <c r="A76" s="131"/>
      <c r="B76" s="134"/>
      <c r="C76" s="136"/>
      <c r="D76" s="48">
        <v>6050</v>
      </c>
      <c r="E76" s="17" t="s">
        <v>20</v>
      </c>
      <c r="F76" s="18">
        <f>G76</f>
        <v>908070</v>
      </c>
      <c r="G76" s="33">
        <f>H76+I76+J76+K76</f>
        <v>908070</v>
      </c>
      <c r="H76" s="33">
        <f>H77+H78+H79</f>
        <v>408070</v>
      </c>
      <c r="I76" s="49"/>
      <c r="J76" s="33">
        <f>J77+J78+J79</f>
        <v>500000</v>
      </c>
      <c r="K76" s="49"/>
      <c r="L76" s="49"/>
    </row>
    <row r="77" spans="1:12" ht="24">
      <c r="A77" s="131"/>
      <c r="B77" s="134"/>
      <c r="C77" s="137"/>
      <c r="D77" s="139"/>
      <c r="E77" s="50" t="s">
        <v>92</v>
      </c>
      <c r="F77" s="20">
        <f aca="true" t="shared" si="4" ref="F77:F96">G77</f>
        <v>504370</v>
      </c>
      <c r="G77" s="38">
        <f>H77+I77+J77+K77</f>
        <v>504370</v>
      </c>
      <c r="H77" s="38">
        <f>320000-15630</f>
        <v>304370</v>
      </c>
      <c r="I77" s="38"/>
      <c r="J77" s="38">
        <v>200000</v>
      </c>
      <c r="K77" s="38"/>
      <c r="L77" s="38"/>
    </row>
    <row r="78" spans="1:12" ht="24">
      <c r="A78" s="131"/>
      <c r="B78" s="134"/>
      <c r="C78" s="137"/>
      <c r="D78" s="140"/>
      <c r="E78" s="50" t="s">
        <v>93</v>
      </c>
      <c r="F78" s="20">
        <f t="shared" si="4"/>
        <v>10000</v>
      </c>
      <c r="G78" s="20">
        <f>SUM(H78:K78)</f>
        <v>10000</v>
      </c>
      <c r="H78" s="38">
        <f>5000+5000</f>
        <v>10000</v>
      </c>
      <c r="I78" s="38"/>
      <c r="J78" s="38"/>
      <c r="K78" s="38"/>
      <c r="L78" s="38"/>
    </row>
    <row r="79" spans="1:12" ht="24">
      <c r="A79" s="131"/>
      <c r="B79" s="134"/>
      <c r="C79" s="137"/>
      <c r="D79" s="141"/>
      <c r="E79" s="50" t="s">
        <v>94</v>
      </c>
      <c r="F79" s="20">
        <f t="shared" si="4"/>
        <v>393700</v>
      </c>
      <c r="G79" s="20">
        <f>SUM(H79:K79)</f>
        <v>393700</v>
      </c>
      <c r="H79" s="38">
        <f>545700-452000</f>
        <v>93700</v>
      </c>
      <c r="I79" s="38"/>
      <c r="J79" s="38">
        <v>300000</v>
      </c>
      <c r="K79" s="38"/>
      <c r="L79" s="38"/>
    </row>
    <row r="80" spans="1:12" ht="12.75">
      <c r="A80" s="131"/>
      <c r="B80" s="134"/>
      <c r="C80" s="137"/>
      <c r="D80" s="52">
        <v>6059</v>
      </c>
      <c r="E80" s="39" t="s">
        <v>20</v>
      </c>
      <c r="F80" s="18">
        <f t="shared" si="4"/>
        <v>7000</v>
      </c>
      <c r="G80" s="33">
        <f>H80+I80+J80+K80</f>
        <v>7000</v>
      </c>
      <c r="H80" s="33">
        <f>H81</f>
        <v>7000</v>
      </c>
      <c r="I80" s="33"/>
      <c r="J80" s="33"/>
      <c r="K80" s="53"/>
      <c r="L80" s="53"/>
    </row>
    <row r="81" spans="1:12" ht="24">
      <c r="A81" s="131"/>
      <c r="B81" s="134"/>
      <c r="C81" s="138"/>
      <c r="D81" s="51"/>
      <c r="E81" s="50" t="s">
        <v>95</v>
      </c>
      <c r="F81" s="20">
        <f t="shared" si="4"/>
        <v>7000</v>
      </c>
      <c r="G81" s="38">
        <f>SUM(H81:K81)</f>
        <v>7000</v>
      </c>
      <c r="H81" s="38">
        <v>7000</v>
      </c>
      <c r="I81" s="38"/>
      <c r="J81" s="38"/>
      <c r="K81" s="54"/>
      <c r="L81" s="54"/>
    </row>
    <row r="82" spans="1:12" ht="12.75">
      <c r="A82" s="131"/>
      <c r="B82" s="134"/>
      <c r="C82" s="55">
        <v>80120</v>
      </c>
      <c r="D82" s="55"/>
      <c r="E82" s="56" t="s">
        <v>96</v>
      </c>
      <c r="F82" s="14">
        <f t="shared" si="4"/>
        <v>9300</v>
      </c>
      <c r="G82" s="15">
        <f>H82+I82+J82+K82</f>
        <v>9300</v>
      </c>
      <c r="H82" s="15">
        <f>H83</f>
        <v>9300</v>
      </c>
      <c r="I82" s="31"/>
      <c r="J82" s="31"/>
      <c r="K82" s="31"/>
      <c r="L82" s="31"/>
    </row>
    <row r="83" spans="1:12" ht="12.75">
      <c r="A83" s="131"/>
      <c r="B83" s="134"/>
      <c r="C83" s="139"/>
      <c r="D83" s="48">
        <v>6050</v>
      </c>
      <c r="E83" s="17" t="s">
        <v>20</v>
      </c>
      <c r="F83" s="18">
        <f t="shared" si="4"/>
        <v>9300</v>
      </c>
      <c r="G83" s="33">
        <f>H83+I83+J83+K83</f>
        <v>9300</v>
      </c>
      <c r="H83" s="33">
        <f>H84</f>
        <v>9300</v>
      </c>
      <c r="I83" s="33"/>
      <c r="J83" s="33"/>
      <c r="K83" s="33"/>
      <c r="L83" s="33"/>
    </row>
    <row r="84" spans="1:12" ht="24">
      <c r="A84" s="132"/>
      <c r="B84" s="135"/>
      <c r="C84" s="141"/>
      <c r="D84" s="59"/>
      <c r="E84" s="50" t="s">
        <v>97</v>
      </c>
      <c r="F84" s="20">
        <f t="shared" si="4"/>
        <v>9300</v>
      </c>
      <c r="G84" s="20">
        <f>SUM(H84:K84)</f>
        <v>9300</v>
      </c>
      <c r="H84" s="38">
        <f>8500-2000+2800</f>
        <v>9300</v>
      </c>
      <c r="I84" s="38"/>
      <c r="J84" s="38"/>
      <c r="K84" s="38"/>
      <c r="L84" s="38"/>
    </row>
    <row r="85" spans="1:12" ht="12.75">
      <c r="A85" s="60" t="s">
        <v>98</v>
      </c>
      <c r="B85" s="61" t="s">
        <v>99</v>
      </c>
      <c r="C85" s="62"/>
      <c r="D85" s="63"/>
      <c r="E85" s="64" t="s">
        <v>100</v>
      </c>
      <c r="F85" s="10">
        <f t="shared" si="4"/>
        <v>11000</v>
      </c>
      <c r="G85" s="10">
        <f>G86</f>
        <v>11000</v>
      </c>
      <c r="H85" s="10">
        <f>H86</f>
        <v>11000</v>
      </c>
      <c r="I85" s="10"/>
      <c r="J85" s="10"/>
      <c r="K85" s="10"/>
      <c r="L85" s="10"/>
    </row>
    <row r="86" spans="1:12" ht="36">
      <c r="A86" s="57"/>
      <c r="B86" s="58"/>
      <c r="C86" s="65">
        <v>85212</v>
      </c>
      <c r="D86" s="55"/>
      <c r="E86" s="56" t="s">
        <v>101</v>
      </c>
      <c r="F86" s="15">
        <f t="shared" si="4"/>
        <v>11000</v>
      </c>
      <c r="G86" s="15">
        <f>H86+I86+J86+K86</f>
        <v>11000</v>
      </c>
      <c r="H86" s="15">
        <f>H87</f>
        <v>11000</v>
      </c>
      <c r="I86" s="15"/>
      <c r="J86" s="15"/>
      <c r="K86" s="15"/>
      <c r="L86" s="15"/>
    </row>
    <row r="87" spans="1:12" ht="14.25" customHeight="1">
      <c r="A87" s="57"/>
      <c r="B87" s="58"/>
      <c r="C87" s="51"/>
      <c r="D87" s="48">
        <v>6060</v>
      </c>
      <c r="E87" s="17" t="s">
        <v>40</v>
      </c>
      <c r="F87" s="18">
        <f t="shared" si="4"/>
        <v>11000</v>
      </c>
      <c r="G87" s="33">
        <f>H87+I87+J87+K87</f>
        <v>11000</v>
      </c>
      <c r="H87" s="33">
        <v>11000</v>
      </c>
      <c r="I87" s="33"/>
      <c r="J87" s="33"/>
      <c r="K87" s="33"/>
      <c r="L87" s="33"/>
    </row>
    <row r="88" spans="1:12" ht="12.75">
      <c r="A88" s="60" t="s">
        <v>102</v>
      </c>
      <c r="B88" s="61" t="s">
        <v>103</v>
      </c>
      <c r="C88" s="66"/>
      <c r="D88" s="67"/>
      <c r="E88" s="68" t="s">
        <v>104</v>
      </c>
      <c r="F88" s="10">
        <f t="shared" si="4"/>
        <v>12100</v>
      </c>
      <c r="G88" s="10">
        <f>G92+G89</f>
        <v>12100</v>
      </c>
      <c r="H88" s="10">
        <f>H92+H89</f>
        <v>12100</v>
      </c>
      <c r="I88" s="69"/>
      <c r="J88" s="69"/>
      <c r="K88" s="69"/>
      <c r="L88" s="69"/>
    </row>
    <row r="89" spans="1:12" ht="22.5">
      <c r="A89" s="124"/>
      <c r="B89" s="127"/>
      <c r="C89" s="155">
        <v>85311</v>
      </c>
      <c r="D89" s="156"/>
      <c r="E89" s="157" t="s">
        <v>150</v>
      </c>
      <c r="F89" s="15">
        <f t="shared" si="4"/>
        <v>4000</v>
      </c>
      <c r="G89" s="15">
        <f>H89+I89+J89+K89</f>
        <v>4000</v>
      </c>
      <c r="H89" s="15">
        <f>H90</f>
        <v>4000</v>
      </c>
      <c r="I89" s="31"/>
      <c r="J89" s="31"/>
      <c r="K89" s="31"/>
      <c r="L89" s="31"/>
    </row>
    <row r="90" spans="1:12" ht="24">
      <c r="A90" s="125"/>
      <c r="B90" s="128"/>
      <c r="C90" s="159"/>
      <c r="D90" s="48">
        <v>6060</v>
      </c>
      <c r="E90" s="17" t="s">
        <v>40</v>
      </c>
      <c r="F90" s="18">
        <f t="shared" si="4"/>
        <v>4000</v>
      </c>
      <c r="G90" s="33">
        <f>H90+I90+J90+K90</f>
        <v>4000</v>
      </c>
      <c r="H90" s="33">
        <f>H91</f>
        <v>4000</v>
      </c>
      <c r="I90" s="33"/>
      <c r="J90" s="33"/>
      <c r="K90" s="33"/>
      <c r="L90" s="33"/>
    </row>
    <row r="91" spans="1:12" ht="12.75">
      <c r="A91" s="125"/>
      <c r="B91" s="128"/>
      <c r="C91" s="158"/>
      <c r="D91" s="154"/>
      <c r="E91" s="21" t="s">
        <v>151</v>
      </c>
      <c r="F91" s="20">
        <f t="shared" si="4"/>
        <v>4000</v>
      </c>
      <c r="G91" s="20">
        <f>SUM(H91:K91)</f>
        <v>4000</v>
      </c>
      <c r="H91" s="36">
        <v>4000</v>
      </c>
      <c r="I91" s="36"/>
      <c r="J91" s="36"/>
      <c r="K91" s="36"/>
      <c r="L91" s="36"/>
    </row>
    <row r="92" spans="1:12" ht="12.75">
      <c r="A92" s="125"/>
      <c r="B92" s="128"/>
      <c r="C92" s="65">
        <v>85395</v>
      </c>
      <c r="D92" s="55"/>
      <c r="E92" s="56" t="s">
        <v>86</v>
      </c>
      <c r="F92" s="15">
        <f t="shared" si="4"/>
        <v>8100</v>
      </c>
      <c r="G92" s="15">
        <f>H92+I92+J92+K92</f>
        <v>8100</v>
      </c>
      <c r="H92" s="15">
        <f>H93</f>
        <v>8100</v>
      </c>
      <c r="I92" s="15"/>
      <c r="J92" s="15"/>
      <c r="K92" s="15"/>
      <c r="L92" s="15"/>
    </row>
    <row r="93" spans="1:12" ht="12.75" customHeight="1">
      <c r="A93" s="125"/>
      <c r="B93" s="128"/>
      <c r="C93" s="139"/>
      <c r="D93" s="48">
        <v>6068</v>
      </c>
      <c r="E93" s="17" t="s">
        <v>40</v>
      </c>
      <c r="F93" s="18">
        <f t="shared" si="4"/>
        <v>8100</v>
      </c>
      <c r="G93" s="33">
        <f>H93+I93+J93+K93</f>
        <v>8100</v>
      </c>
      <c r="H93" s="33">
        <f>H94+H95</f>
        <v>8100</v>
      </c>
      <c r="I93" s="33"/>
      <c r="J93" s="33"/>
      <c r="K93" s="33"/>
      <c r="L93" s="33"/>
    </row>
    <row r="94" spans="1:12" ht="24">
      <c r="A94" s="125"/>
      <c r="B94" s="128"/>
      <c r="C94" s="140"/>
      <c r="D94" s="139"/>
      <c r="E94" s="21" t="s">
        <v>105</v>
      </c>
      <c r="F94" s="20">
        <f t="shared" si="4"/>
        <v>4050</v>
      </c>
      <c r="G94" s="20">
        <f>SUM(H94:K94)</f>
        <v>4050</v>
      </c>
      <c r="H94" s="38">
        <v>4050</v>
      </c>
      <c r="I94" s="38"/>
      <c r="J94" s="38"/>
      <c r="K94" s="38"/>
      <c r="L94" s="38"/>
    </row>
    <row r="95" spans="1:12" ht="24">
      <c r="A95" s="126"/>
      <c r="B95" s="129"/>
      <c r="C95" s="141"/>
      <c r="D95" s="141"/>
      <c r="E95" s="21" t="s">
        <v>106</v>
      </c>
      <c r="F95" s="20">
        <f t="shared" si="4"/>
        <v>4050</v>
      </c>
      <c r="G95" s="20">
        <f>SUM(H95:K95)</f>
        <v>4050</v>
      </c>
      <c r="H95" s="38">
        <v>4050</v>
      </c>
      <c r="I95" s="38"/>
      <c r="J95" s="38"/>
      <c r="K95" s="38"/>
      <c r="L95" s="38"/>
    </row>
    <row r="96" spans="1:12" ht="12.75">
      <c r="A96" s="6" t="s">
        <v>107</v>
      </c>
      <c r="B96" s="7" t="s">
        <v>108</v>
      </c>
      <c r="C96" s="7"/>
      <c r="D96" s="7"/>
      <c r="E96" s="27" t="s">
        <v>109</v>
      </c>
      <c r="F96" s="10">
        <f t="shared" si="4"/>
        <v>1035135</v>
      </c>
      <c r="G96" s="10">
        <f>G97+G109+G114</f>
        <v>1035135</v>
      </c>
      <c r="H96" s="10">
        <f>H97+H109+H114</f>
        <v>285135</v>
      </c>
      <c r="I96" s="10">
        <f>I97+I109+I114</f>
        <v>750000</v>
      </c>
      <c r="J96" s="10"/>
      <c r="K96" s="10"/>
      <c r="L96" s="10"/>
    </row>
    <row r="97" spans="1:12" ht="12.75">
      <c r="A97" s="142"/>
      <c r="B97" s="143"/>
      <c r="C97" s="12" t="s">
        <v>110</v>
      </c>
      <c r="D97" s="70"/>
      <c r="E97" s="13" t="s">
        <v>111</v>
      </c>
      <c r="F97" s="15">
        <f>F98</f>
        <v>915685</v>
      </c>
      <c r="G97" s="15">
        <f>G98</f>
        <v>915685</v>
      </c>
      <c r="H97" s="15">
        <f>H98</f>
        <v>165685</v>
      </c>
      <c r="I97" s="15">
        <f>I98</f>
        <v>750000</v>
      </c>
      <c r="J97" s="15"/>
      <c r="K97" s="14"/>
      <c r="L97" s="14"/>
    </row>
    <row r="98" spans="1:12" ht="12.75">
      <c r="A98" s="142"/>
      <c r="B98" s="143"/>
      <c r="C98" s="97"/>
      <c r="D98" s="71" t="s">
        <v>56</v>
      </c>
      <c r="E98" s="17" t="s">
        <v>20</v>
      </c>
      <c r="F98" s="18">
        <f aca="true" t="shared" si="5" ref="F98:F129">G98</f>
        <v>915685</v>
      </c>
      <c r="G98" s="18">
        <f aca="true" t="shared" si="6" ref="G98:G103">SUM(H98:K98)</f>
        <v>915685</v>
      </c>
      <c r="H98" s="18">
        <f>SUM(H99:H108)</f>
        <v>165685</v>
      </c>
      <c r="I98" s="18">
        <f>I99+I100+I101+I102+I103+I104</f>
        <v>750000</v>
      </c>
      <c r="J98" s="18"/>
      <c r="K98" s="18"/>
      <c r="L98" s="18"/>
    </row>
    <row r="99" spans="1:12" ht="36">
      <c r="A99" s="142"/>
      <c r="B99" s="143"/>
      <c r="C99" s="93"/>
      <c r="D99" s="144"/>
      <c r="E99" s="21" t="s">
        <v>112</v>
      </c>
      <c r="F99" s="20">
        <f t="shared" si="5"/>
        <v>180000</v>
      </c>
      <c r="G99" s="22">
        <f t="shared" si="6"/>
        <v>180000</v>
      </c>
      <c r="H99" s="22">
        <v>30000</v>
      </c>
      <c r="I99" s="22">
        <v>150000</v>
      </c>
      <c r="J99" s="20"/>
      <c r="K99" s="20"/>
      <c r="L99" s="20"/>
    </row>
    <row r="100" spans="1:12" ht="24">
      <c r="A100" s="142"/>
      <c r="B100" s="143"/>
      <c r="C100" s="93"/>
      <c r="D100" s="145"/>
      <c r="E100" s="19" t="s">
        <v>113</v>
      </c>
      <c r="F100" s="20">
        <f t="shared" si="5"/>
        <v>51930</v>
      </c>
      <c r="G100" s="22">
        <f t="shared" si="6"/>
        <v>51930</v>
      </c>
      <c r="H100" s="20">
        <f>44000+7930</f>
        <v>51930</v>
      </c>
      <c r="I100" s="20"/>
      <c r="J100" s="20"/>
      <c r="K100" s="20"/>
      <c r="L100" s="20"/>
    </row>
    <row r="101" spans="1:12" ht="12.75">
      <c r="A101" s="142"/>
      <c r="B101" s="143"/>
      <c r="C101" s="93"/>
      <c r="D101" s="145"/>
      <c r="E101" s="19" t="s">
        <v>114</v>
      </c>
      <c r="F101" s="20">
        <f t="shared" si="5"/>
        <v>44000</v>
      </c>
      <c r="G101" s="22">
        <f t="shared" si="6"/>
        <v>44000</v>
      </c>
      <c r="H101" s="20">
        <v>44000</v>
      </c>
      <c r="I101" s="20"/>
      <c r="J101" s="20"/>
      <c r="K101" s="20"/>
      <c r="L101" s="20"/>
    </row>
    <row r="102" spans="1:12" ht="12.75">
      <c r="A102" s="142"/>
      <c r="B102" s="143"/>
      <c r="C102" s="93"/>
      <c r="D102" s="145"/>
      <c r="E102" s="19" t="s">
        <v>115</v>
      </c>
      <c r="F102" s="20">
        <f t="shared" si="5"/>
        <v>14400</v>
      </c>
      <c r="G102" s="22">
        <f t="shared" si="6"/>
        <v>14400</v>
      </c>
      <c r="H102" s="20">
        <f>15000+9400-10000</f>
        <v>14400</v>
      </c>
      <c r="I102" s="20"/>
      <c r="J102" s="20"/>
      <c r="K102" s="20"/>
      <c r="L102" s="20"/>
    </row>
    <row r="103" spans="1:12" ht="12.75">
      <c r="A103" s="142"/>
      <c r="B103" s="143"/>
      <c r="C103" s="93"/>
      <c r="D103" s="145"/>
      <c r="E103" s="19" t="s">
        <v>116</v>
      </c>
      <c r="F103" s="20">
        <f t="shared" si="5"/>
        <v>5600</v>
      </c>
      <c r="G103" s="20">
        <f t="shared" si="6"/>
        <v>5600</v>
      </c>
      <c r="H103" s="20">
        <f>15000-9400</f>
        <v>5600</v>
      </c>
      <c r="I103" s="20"/>
      <c r="J103" s="20"/>
      <c r="K103" s="20"/>
      <c r="L103" s="20"/>
    </row>
    <row r="104" spans="1:12" ht="24">
      <c r="A104" s="142"/>
      <c r="B104" s="143"/>
      <c r="C104" s="93"/>
      <c r="D104" s="145"/>
      <c r="E104" s="21" t="s">
        <v>117</v>
      </c>
      <c r="F104" s="20">
        <f t="shared" si="5"/>
        <v>600000</v>
      </c>
      <c r="G104" s="22">
        <f>H104+I104+J104+K104</f>
        <v>600000</v>
      </c>
      <c r="H104" s="22">
        <v>0</v>
      </c>
      <c r="I104" s="22">
        <v>600000</v>
      </c>
      <c r="J104" s="20"/>
      <c r="K104" s="20"/>
      <c r="L104" s="20"/>
    </row>
    <row r="105" spans="1:12" ht="36">
      <c r="A105" s="142"/>
      <c r="B105" s="143"/>
      <c r="C105" s="93"/>
      <c r="D105" s="145"/>
      <c r="E105" s="21" t="s">
        <v>118</v>
      </c>
      <c r="F105" s="20">
        <f t="shared" si="5"/>
        <v>0</v>
      </c>
      <c r="G105" s="22">
        <f>SUM(H105:K105)</f>
        <v>0</v>
      </c>
      <c r="H105" s="22">
        <v>0</v>
      </c>
      <c r="I105" s="22"/>
      <c r="J105" s="20"/>
      <c r="K105" s="20"/>
      <c r="L105" s="20"/>
    </row>
    <row r="106" spans="1:12" ht="24">
      <c r="A106" s="142"/>
      <c r="B106" s="143"/>
      <c r="C106" s="93"/>
      <c r="D106" s="145"/>
      <c r="E106" s="21" t="s">
        <v>119</v>
      </c>
      <c r="F106" s="20">
        <f t="shared" si="5"/>
        <v>6259</v>
      </c>
      <c r="G106" s="22">
        <f>SUM(H106:K106)</f>
        <v>6259</v>
      </c>
      <c r="H106" s="22">
        <f>6000+259</f>
        <v>6259</v>
      </c>
      <c r="I106" s="22"/>
      <c r="J106" s="20"/>
      <c r="K106" s="20"/>
      <c r="L106" s="20"/>
    </row>
    <row r="107" spans="1:12" ht="24">
      <c r="A107" s="142"/>
      <c r="B107" s="143"/>
      <c r="C107" s="93"/>
      <c r="D107" s="145"/>
      <c r="E107" s="21" t="s">
        <v>120</v>
      </c>
      <c r="F107" s="20">
        <f t="shared" si="5"/>
        <v>6534</v>
      </c>
      <c r="G107" s="22">
        <f>SUM(H107:K107)</f>
        <v>6534</v>
      </c>
      <c r="H107" s="22">
        <f>6000+534</f>
        <v>6534</v>
      </c>
      <c r="I107" s="22"/>
      <c r="J107" s="20"/>
      <c r="K107" s="20"/>
      <c r="L107" s="20"/>
    </row>
    <row r="108" spans="1:12" ht="24">
      <c r="A108" s="142"/>
      <c r="B108" s="143"/>
      <c r="C108" s="117"/>
      <c r="D108" s="146"/>
      <c r="E108" s="21" t="s">
        <v>121</v>
      </c>
      <c r="F108" s="20">
        <f t="shared" si="5"/>
        <v>6962</v>
      </c>
      <c r="G108" s="22">
        <f>SUM(H108:K108)</f>
        <v>6962</v>
      </c>
      <c r="H108" s="22">
        <f>6000+962</f>
        <v>6962</v>
      </c>
      <c r="I108" s="22"/>
      <c r="J108" s="20"/>
      <c r="K108" s="20"/>
      <c r="L108" s="20"/>
    </row>
    <row r="109" spans="1:12" ht="12.75">
      <c r="A109" s="142"/>
      <c r="B109" s="143"/>
      <c r="C109" s="12" t="s">
        <v>122</v>
      </c>
      <c r="D109" s="70"/>
      <c r="E109" s="13" t="s">
        <v>123</v>
      </c>
      <c r="F109" s="14">
        <f t="shared" si="5"/>
        <v>59450</v>
      </c>
      <c r="G109" s="15">
        <f>G110+G112</f>
        <v>59450</v>
      </c>
      <c r="H109" s="15">
        <f>H110+H112</f>
        <v>59450</v>
      </c>
      <c r="I109" s="15"/>
      <c r="J109" s="15"/>
      <c r="K109" s="15"/>
      <c r="L109" s="15"/>
    </row>
    <row r="110" spans="1:12" ht="12.75">
      <c r="A110" s="142"/>
      <c r="B110" s="143"/>
      <c r="C110" s="97"/>
      <c r="D110" s="71" t="s">
        <v>35</v>
      </c>
      <c r="E110" s="17" t="s">
        <v>20</v>
      </c>
      <c r="F110" s="18">
        <f t="shared" si="5"/>
        <v>50533</v>
      </c>
      <c r="G110" s="18">
        <f>H110+I110+J110+K110</f>
        <v>50533</v>
      </c>
      <c r="H110" s="18">
        <f>H111</f>
        <v>50533</v>
      </c>
      <c r="I110" s="18"/>
      <c r="J110" s="18"/>
      <c r="K110" s="18"/>
      <c r="L110" s="18"/>
    </row>
    <row r="111" spans="1:12" ht="24">
      <c r="A111" s="142"/>
      <c r="B111" s="143"/>
      <c r="C111" s="93"/>
      <c r="D111" s="72"/>
      <c r="E111" s="21" t="s">
        <v>124</v>
      </c>
      <c r="F111" s="20">
        <f t="shared" si="5"/>
        <v>50533</v>
      </c>
      <c r="G111" s="22">
        <f>H111+I111+J111+K111</f>
        <v>50533</v>
      </c>
      <c r="H111" s="22">
        <v>50533</v>
      </c>
      <c r="I111" s="22"/>
      <c r="J111" s="20"/>
      <c r="K111" s="20"/>
      <c r="L111" s="20"/>
    </row>
    <row r="112" spans="1:12" ht="12.75">
      <c r="A112" s="142"/>
      <c r="B112" s="143"/>
      <c r="C112" s="93"/>
      <c r="D112" s="71" t="s">
        <v>37</v>
      </c>
      <c r="E112" s="17" t="s">
        <v>20</v>
      </c>
      <c r="F112" s="18">
        <f t="shared" si="5"/>
        <v>8917</v>
      </c>
      <c r="G112" s="18">
        <f>H112+I112+J112+K112</f>
        <v>8917</v>
      </c>
      <c r="H112" s="18">
        <f>H113</f>
        <v>8917</v>
      </c>
      <c r="I112" s="18"/>
      <c r="J112" s="18"/>
      <c r="K112" s="18"/>
      <c r="L112" s="18"/>
    </row>
    <row r="113" spans="1:12" ht="24">
      <c r="A113" s="142"/>
      <c r="B113" s="143"/>
      <c r="C113" s="117"/>
      <c r="D113" s="72"/>
      <c r="E113" s="21" t="s">
        <v>125</v>
      </c>
      <c r="F113" s="22">
        <f t="shared" si="5"/>
        <v>8917</v>
      </c>
      <c r="G113" s="22">
        <f>H113+I113+J113+K113</f>
        <v>8917</v>
      </c>
      <c r="H113" s="22">
        <f>56800+2650-50533</f>
        <v>8917</v>
      </c>
      <c r="I113" s="22"/>
      <c r="J113" s="20"/>
      <c r="K113" s="20"/>
      <c r="L113" s="20"/>
    </row>
    <row r="114" spans="1:12" ht="12.75">
      <c r="A114" s="142"/>
      <c r="B114" s="143"/>
      <c r="C114" s="12" t="s">
        <v>126</v>
      </c>
      <c r="D114" s="70"/>
      <c r="E114" s="13" t="s">
        <v>127</v>
      </c>
      <c r="F114" s="14">
        <f t="shared" si="5"/>
        <v>60000</v>
      </c>
      <c r="G114" s="15">
        <f>G115</f>
        <v>60000</v>
      </c>
      <c r="H114" s="15">
        <f>H115</f>
        <v>60000</v>
      </c>
      <c r="I114" s="15"/>
      <c r="J114" s="15"/>
      <c r="K114" s="15"/>
      <c r="L114" s="14"/>
    </row>
    <row r="115" spans="1:12" ht="12.75">
      <c r="A115" s="142"/>
      <c r="B115" s="143"/>
      <c r="C115" s="96"/>
      <c r="D115" s="71" t="s">
        <v>56</v>
      </c>
      <c r="E115" s="17" t="s">
        <v>20</v>
      </c>
      <c r="F115" s="18">
        <f t="shared" si="5"/>
        <v>60000</v>
      </c>
      <c r="G115" s="18">
        <f>G116</f>
        <v>60000</v>
      </c>
      <c r="H115" s="18">
        <f>H116</f>
        <v>60000</v>
      </c>
      <c r="I115" s="18"/>
      <c r="J115" s="18"/>
      <c r="K115" s="18"/>
      <c r="L115" s="18"/>
    </row>
    <row r="116" spans="1:12" ht="12.75">
      <c r="A116" s="142"/>
      <c r="B116" s="143"/>
      <c r="C116" s="96"/>
      <c r="D116" s="72"/>
      <c r="E116" s="19" t="s">
        <v>128</v>
      </c>
      <c r="F116" s="20">
        <f t="shared" si="5"/>
        <v>60000</v>
      </c>
      <c r="G116" s="20">
        <v>60000</v>
      </c>
      <c r="H116" s="20">
        <v>60000</v>
      </c>
      <c r="I116" s="20"/>
      <c r="J116" s="20"/>
      <c r="K116" s="20"/>
      <c r="L116" s="20"/>
    </row>
    <row r="117" spans="1:12" ht="12.75">
      <c r="A117" s="6" t="s">
        <v>129</v>
      </c>
      <c r="B117" s="63">
        <v>926</v>
      </c>
      <c r="C117" s="7"/>
      <c r="D117" s="73"/>
      <c r="E117" s="27" t="s">
        <v>130</v>
      </c>
      <c r="F117" s="10">
        <f t="shared" si="5"/>
        <v>1722000</v>
      </c>
      <c r="G117" s="10">
        <f>H117+I117+J117+K117</f>
        <v>1722000</v>
      </c>
      <c r="H117" s="10">
        <f>H118+H121+H127+H124</f>
        <v>1056000</v>
      </c>
      <c r="I117" s="10">
        <f>I118+I121+I127+I124</f>
        <v>0</v>
      </c>
      <c r="J117" s="10">
        <f>J118+J121+J127+J124</f>
        <v>666000</v>
      </c>
      <c r="K117" s="10">
        <f>K121+K127+K124</f>
        <v>0</v>
      </c>
      <c r="L117" s="10"/>
    </row>
    <row r="118" spans="1:12" ht="12.75">
      <c r="A118" s="124"/>
      <c r="B118" s="150"/>
      <c r="C118" s="12" t="s">
        <v>131</v>
      </c>
      <c r="D118" s="70"/>
      <c r="E118" s="74" t="s">
        <v>132</v>
      </c>
      <c r="F118" s="14">
        <f>G118</f>
        <v>1707000</v>
      </c>
      <c r="G118" s="75">
        <f>H118+I118+J118+K118</f>
        <v>1707000</v>
      </c>
      <c r="H118" s="76">
        <f aca="true" t="shared" si="7" ref="H118:J119">H119</f>
        <v>1041000</v>
      </c>
      <c r="I118" s="76">
        <f t="shared" si="7"/>
        <v>0</v>
      </c>
      <c r="J118" s="76">
        <f t="shared" si="7"/>
        <v>666000</v>
      </c>
      <c r="K118" s="31"/>
      <c r="L118" s="31"/>
    </row>
    <row r="119" spans="1:12" ht="12.75">
      <c r="A119" s="125"/>
      <c r="B119" s="151"/>
      <c r="C119" s="127"/>
      <c r="D119" s="71" t="s">
        <v>56</v>
      </c>
      <c r="E119" s="17" t="s">
        <v>20</v>
      </c>
      <c r="F119" s="18">
        <f>G119</f>
        <v>1707000</v>
      </c>
      <c r="G119" s="77">
        <f>H119+I119+J119+K119</f>
        <v>1707000</v>
      </c>
      <c r="H119" s="78">
        <f t="shared" si="7"/>
        <v>1041000</v>
      </c>
      <c r="I119" s="78">
        <f t="shared" si="7"/>
        <v>0</v>
      </c>
      <c r="J119" s="78">
        <f t="shared" si="7"/>
        <v>666000</v>
      </c>
      <c r="K119" s="49"/>
      <c r="L119" s="49"/>
    </row>
    <row r="120" spans="1:12" ht="36">
      <c r="A120" s="125"/>
      <c r="B120" s="151"/>
      <c r="C120" s="129"/>
      <c r="D120" s="79"/>
      <c r="E120" s="80" t="s">
        <v>133</v>
      </c>
      <c r="F120" s="20">
        <f t="shared" si="5"/>
        <v>1707000</v>
      </c>
      <c r="G120" s="20">
        <f>H120+I120+J120+K120</f>
        <v>1707000</v>
      </c>
      <c r="H120" s="36">
        <f>84000+500000+452000+5000</f>
        <v>1041000</v>
      </c>
      <c r="I120" s="36">
        <v>0</v>
      </c>
      <c r="J120" s="36">
        <v>666000</v>
      </c>
      <c r="K120" s="36"/>
      <c r="L120" s="36"/>
    </row>
    <row r="121" spans="1:12" ht="12.75">
      <c r="A121" s="125"/>
      <c r="B121" s="151"/>
      <c r="C121" s="12" t="s">
        <v>134</v>
      </c>
      <c r="D121" s="70"/>
      <c r="E121" s="13" t="s">
        <v>135</v>
      </c>
      <c r="F121" s="14">
        <f t="shared" si="5"/>
        <v>10000</v>
      </c>
      <c r="G121" s="15">
        <f>G122</f>
        <v>10000</v>
      </c>
      <c r="H121" s="15">
        <f>H122</f>
        <v>10000</v>
      </c>
      <c r="I121" s="15"/>
      <c r="J121" s="14"/>
      <c r="K121" s="14"/>
      <c r="L121" s="14"/>
    </row>
    <row r="122" spans="1:12" ht="12.75">
      <c r="A122" s="125"/>
      <c r="B122" s="151"/>
      <c r="C122" s="153"/>
      <c r="D122" s="71" t="s">
        <v>56</v>
      </c>
      <c r="E122" s="17" t="s">
        <v>20</v>
      </c>
      <c r="F122" s="18">
        <f t="shared" si="5"/>
        <v>10000</v>
      </c>
      <c r="G122" s="18">
        <f>H122+I122+J122+K122</f>
        <v>10000</v>
      </c>
      <c r="H122" s="33">
        <f>H123</f>
        <v>10000</v>
      </c>
      <c r="I122" s="40"/>
      <c r="J122" s="18"/>
      <c r="K122" s="18"/>
      <c r="L122" s="18"/>
    </row>
    <row r="123" spans="1:12" ht="24">
      <c r="A123" s="125"/>
      <c r="B123" s="151"/>
      <c r="C123" s="153"/>
      <c r="D123" s="81"/>
      <c r="E123" s="80" t="s">
        <v>136</v>
      </c>
      <c r="F123" s="20">
        <f t="shared" si="5"/>
        <v>10000</v>
      </c>
      <c r="G123" s="82">
        <v>10000</v>
      </c>
      <c r="H123" s="82">
        <v>10000</v>
      </c>
      <c r="I123" s="83"/>
      <c r="J123" s="84"/>
      <c r="K123" s="84"/>
      <c r="L123" s="84"/>
    </row>
    <row r="124" spans="1:12" ht="12.75">
      <c r="A124" s="125"/>
      <c r="B124" s="151"/>
      <c r="C124" s="12" t="s">
        <v>137</v>
      </c>
      <c r="D124" s="85"/>
      <c r="E124" s="86" t="s">
        <v>138</v>
      </c>
      <c r="F124" s="14">
        <f t="shared" si="5"/>
        <v>0</v>
      </c>
      <c r="G124" s="75">
        <f aca="true" t="shared" si="8" ref="G124:G129">H124+I124+J124+K124</f>
        <v>0</v>
      </c>
      <c r="H124" s="76">
        <f aca="true" t="shared" si="9" ref="H124:J125">H125</f>
        <v>0</v>
      </c>
      <c r="I124" s="76">
        <f t="shared" si="9"/>
        <v>0</v>
      </c>
      <c r="J124" s="76">
        <f t="shared" si="9"/>
        <v>0</v>
      </c>
      <c r="K124" s="76"/>
      <c r="L124" s="76"/>
    </row>
    <row r="125" spans="1:12" ht="12.75">
      <c r="A125" s="125"/>
      <c r="B125" s="151"/>
      <c r="C125" s="98"/>
      <c r="D125" s="71" t="s">
        <v>56</v>
      </c>
      <c r="E125" s="17" t="s">
        <v>20</v>
      </c>
      <c r="F125" s="18">
        <f t="shared" si="5"/>
        <v>0</v>
      </c>
      <c r="G125" s="77">
        <f t="shared" si="8"/>
        <v>0</v>
      </c>
      <c r="H125" s="78">
        <f t="shared" si="9"/>
        <v>0</v>
      </c>
      <c r="I125" s="78">
        <f t="shared" si="9"/>
        <v>0</v>
      </c>
      <c r="J125" s="78">
        <f t="shared" si="9"/>
        <v>0</v>
      </c>
      <c r="K125" s="78"/>
      <c r="L125" s="78"/>
    </row>
    <row r="126" spans="1:12" ht="36">
      <c r="A126" s="125"/>
      <c r="B126" s="151"/>
      <c r="C126" s="100"/>
      <c r="D126" s="81"/>
      <c r="E126" s="80" t="s">
        <v>133</v>
      </c>
      <c r="F126" s="20">
        <f t="shared" si="5"/>
        <v>0</v>
      </c>
      <c r="G126" s="20">
        <f t="shared" si="8"/>
        <v>0</v>
      </c>
      <c r="H126" s="84">
        <v>0</v>
      </c>
      <c r="I126" s="84">
        <v>0</v>
      </c>
      <c r="J126" s="84">
        <v>0</v>
      </c>
      <c r="K126" s="84"/>
      <c r="L126" s="84"/>
    </row>
    <row r="127" spans="1:12" ht="12.75">
      <c r="A127" s="125"/>
      <c r="B127" s="151"/>
      <c r="C127" s="12" t="s">
        <v>139</v>
      </c>
      <c r="D127" s="85"/>
      <c r="E127" s="86" t="s">
        <v>86</v>
      </c>
      <c r="F127" s="14">
        <f t="shared" si="5"/>
        <v>5000</v>
      </c>
      <c r="G127" s="75">
        <f t="shared" si="8"/>
        <v>5000</v>
      </c>
      <c r="H127" s="75">
        <f>H128</f>
        <v>5000</v>
      </c>
      <c r="I127" s="87"/>
      <c r="J127" s="76"/>
      <c r="K127" s="76"/>
      <c r="L127" s="76"/>
    </row>
    <row r="128" spans="1:12" ht="12.75">
      <c r="A128" s="125"/>
      <c r="B128" s="151"/>
      <c r="C128" s="153"/>
      <c r="D128" s="71" t="s">
        <v>56</v>
      </c>
      <c r="E128" s="17" t="s">
        <v>20</v>
      </c>
      <c r="F128" s="18">
        <f t="shared" si="5"/>
        <v>5000</v>
      </c>
      <c r="G128" s="77">
        <f t="shared" si="8"/>
        <v>5000</v>
      </c>
      <c r="H128" s="77">
        <f>H129</f>
        <v>5000</v>
      </c>
      <c r="I128" s="88"/>
      <c r="J128" s="78"/>
      <c r="K128" s="78"/>
      <c r="L128" s="78"/>
    </row>
    <row r="129" spans="1:12" ht="36">
      <c r="A129" s="126"/>
      <c r="B129" s="152"/>
      <c r="C129" s="153"/>
      <c r="D129" s="72"/>
      <c r="E129" s="19" t="s">
        <v>140</v>
      </c>
      <c r="F129" s="20">
        <f t="shared" si="5"/>
        <v>5000</v>
      </c>
      <c r="G129" s="20">
        <f t="shared" si="8"/>
        <v>5000</v>
      </c>
      <c r="H129" s="20">
        <v>5000</v>
      </c>
      <c r="I129" s="81"/>
      <c r="J129" s="20"/>
      <c r="K129" s="20"/>
      <c r="L129" s="20"/>
    </row>
    <row r="130" spans="1:12" ht="13.5" thickBot="1">
      <c r="A130" s="147" t="s">
        <v>141</v>
      </c>
      <c r="B130" s="148"/>
      <c r="C130" s="148"/>
      <c r="D130" s="148"/>
      <c r="E130" s="149"/>
      <c r="F130" s="89">
        <f>F117+F96+F88+F85+F74+F67+F51+F39+F13</f>
        <v>5364892</v>
      </c>
      <c r="G130" s="89">
        <f>G117+G96+G88+G85+G74+G67+G51+G39+G13</f>
        <v>5364892</v>
      </c>
      <c r="H130" s="89">
        <f>H117+H96+H88+H85+H74+H67+H51+H39+H13</f>
        <v>2862285</v>
      </c>
      <c r="I130" s="89">
        <f>I117+I96+I88+I74+I67+I51+I39+I13</f>
        <v>1310000</v>
      </c>
      <c r="J130" s="89">
        <f>J117+J96+J88+J74+J67+J51+J39+J13</f>
        <v>1181030</v>
      </c>
      <c r="K130" s="89">
        <f>K117+K96+K88+K74+K67+K51+K39+K13</f>
        <v>11577</v>
      </c>
      <c r="L130" s="90" t="s">
        <v>142</v>
      </c>
    </row>
    <row r="131" ht="12.75">
      <c r="F131" s="91"/>
    </row>
    <row r="132" ht="12.75">
      <c r="A132" s="92" t="s">
        <v>143</v>
      </c>
    </row>
    <row r="133" ht="12.75">
      <c r="A133" s="92" t="s">
        <v>144</v>
      </c>
    </row>
    <row r="134" ht="12.75">
      <c r="A134" s="92" t="s">
        <v>145</v>
      </c>
    </row>
  </sheetData>
  <mergeCells count="57">
    <mergeCell ref="D94:D95"/>
    <mergeCell ref="A89:A95"/>
    <mergeCell ref="B89:B95"/>
    <mergeCell ref="C90:C91"/>
    <mergeCell ref="C93:C95"/>
    <mergeCell ref="A130:E130"/>
    <mergeCell ref="A118:A129"/>
    <mergeCell ref="B118:B129"/>
    <mergeCell ref="C119:C120"/>
    <mergeCell ref="C122:C123"/>
    <mergeCell ref="C125:C126"/>
    <mergeCell ref="C128:C129"/>
    <mergeCell ref="A97:A116"/>
    <mergeCell ref="B97:B116"/>
    <mergeCell ref="C98:C108"/>
    <mergeCell ref="D99:D108"/>
    <mergeCell ref="C110:C113"/>
    <mergeCell ref="C115:C116"/>
    <mergeCell ref="A75:A84"/>
    <mergeCell ref="B75:B84"/>
    <mergeCell ref="C76:C81"/>
    <mergeCell ref="D77:D79"/>
    <mergeCell ref="C83:C84"/>
    <mergeCell ref="A68:A73"/>
    <mergeCell ref="B68:B73"/>
    <mergeCell ref="C69:C70"/>
    <mergeCell ref="C72:C73"/>
    <mergeCell ref="D46:D48"/>
    <mergeCell ref="A52:A66"/>
    <mergeCell ref="B52:B66"/>
    <mergeCell ref="C63:C66"/>
    <mergeCell ref="D65:D66"/>
    <mergeCell ref="A40:A50"/>
    <mergeCell ref="B40:B50"/>
    <mergeCell ref="C41:C43"/>
    <mergeCell ref="C45:C50"/>
    <mergeCell ref="D58:D61"/>
    <mergeCell ref="A14:A38"/>
    <mergeCell ref="B14:B38"/>
    <mergeCell ref="C15:C38"/>
    <mergeCell ref="D16:D29"/>
    <mergeCell ref="D37:D38"/>
    <mergeCell ref="F9:F11"/>
    <mergeCell ref="G9:K9"/>
    <mergeCell ref="L9:L11"/>
    <mergeCell ref="G10:G11"/>
    <mergeCell ref="H10:K10"/>
    <mergeCell ref="C55:C61"/>
    <mergeCell ref="K2:L2"/>
    <mergeCell ref="H3:L3"/>
    <mergeCell ref="J4:L4"/>
    <mergeCell ref="A6:L6"/>
    <mergeCell ref="A9:A11"/>
    <mergeCell ref="B9:B11"/>
    <mergeCell ref="C9:C11"/>
    <mergeCell ref="D9:D11"/>
    <mergeCell ref="E9:E1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2008-12-29T11:59:58Z</cp:lastPrinted>
  <dcterms:created xsi:type="dcterms:W3CDTF">2008-12-10T07:09:41Z</dcterms:created>
  <dcterms:modified xsi:type="dcterms:W3CDTF">2008-12-29T12:05:56Z</dcterms:modified>
  <cp:category/>
  <cp:version/>
  <cp:contentType/>
  <cp:contentStatus/>
</cp:coreProperties>
</file>