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H2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uch_25_02</t>
        </r>
      </text>
    </comment>
  </commentList>
</comments>
</file>

<file path=xl/sharedStrings.xml><?xml version="1.0" encoding="utf-8"?>
<sst xmlns="http://schemas.openxmlformats.org/spreadsheetml/2006/main" count="254" uniqueCount="146">
  <si>
    <t>Załącznik nr 1</t>
  </si>
  <si>
    <t>Zadania inwestycyjne w  2009 r.</t>
  </si>
  <si>
    <t>Załącznik nr 3 do uchwały Rady Miejskiej w Gubinie nr XXVI/355/2008 z dnia 18 grudnia 2008 r.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</si>
  <si>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</si>
  <si>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</si>
  <si>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</si>
  <si>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</si>
  <si>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</si>
  <si>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</si>
  <si>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</si>
  <si>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</si>
  <si>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</si>
  <si>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</si>
  <si>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</si>
  <si>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</si>
  <si>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</si>
  <si>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</si>
  <si>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*</t>
  </si>
  <si>
    <t>1.</t>
  </si>
  <si>
    <t>Transport i łączność</t>
  </si>
  <si>
    <t>Drogi publiczne gminne</t>
  </si>
  <si>
    <t>Wydatki inwestycyjne jednostek budżetowych</t>
  </si>
  <si>
    <t>01. Projekt budowlano wykonawczy boiska sportowego i zagospodarowania terenu przy ul. Roosevelta</t>
  </si>
  <si>
    <t>UM</t>
  </si>
  <si>
    <t>02. Projekt budowlano wykonawczy zagospodarowania terenu przy ul. II Armii Wojska Polskiego</t>
  </si>
  <si>
    <t>03. Projekt zagospodarowania terenu przy ul. Barlickiego</t>
  </si>
  <si>
    <t>04. Projekt budowlano wykonawczy drogi przy ul. Bema</t>
  </si>
  <si>
    <t>05. Koncepcja "Projekt - Zielony spacer"</t>
  </si>
  <si>
    <t>06. Dokumentacja projektowa przebudowy drogi ul. Chrobrego w Gubinie na odcinku od ul. Roosevelta do ul. Chopina</t>
  </si>
  <si>
    <t>07. Projekt budowlano wykonawczy przebudowy skrzyżowania ul. Nowa, Wyspiańskiego i Chopina</t>
  </si>
  <si>
    <t>08. Budowa dróg wraz z uzbrojeniem terenu na ul. Żołnierskiej, Cmentarnej, Poleskiej w Gubinie - Etap I</t>
  </si>
  <si>
    <t>09. Budowa drogi oraz sieci wod.-kan. wzdłuż budynku przy ul. Roosevelta 3</t>
  </si>
  <si>
    <t>10. Przebudowa dróg gruntowych ulic: Waryńskiego, R.Luksemburg w Gubinie `</t>
  </si>
  <si>
    <t>B</t>
  </si>
  <si>
    <t>6058</t>
  </si>
  <si>
    <t>01. Budowa ciągi pieszo-rowerowego od przejścia granicznego do baszty przy ul. 3 - go Maja w Gubinie</t>
  </si>
  <si>
    <t>02. Zielona Ścieżka Gubin-Guben - modernizacja Egzotarium</t>
  </si>
  <si>
    <t>03. Zielona Ścieżka Gubin-Guben - modernizacja amfiteatru - dokumentacja projektowa</t>
  </si>
  <si>
    <t>04. Zielona Ścieżka Gubin-Guben - modernizacja Parku Waszkiewicza - dokumentacja projektowa</t>
  </si>
  <si>
    <t>05. Zielona Ścieżka Gubin-Guben - modernizacja skweru z fontanną ul. Piastowska - dokumentacja projektowa</t>
  </si>
  <si>
    <t>06. Zielona Ścieżka Gubin-Guben - modernizacja Placu Chrobrego - dokumentacja projektowa</t>
  </si>
  <si>
    <t>07. Zielona Ścieżka Gubin-Guben - modernizacja Parku Mickiewicza - dokumentacja projektowa</t>
  </si>
  <si>
    <t>6059</t>
  </si>
  <si>
    <t xml:space="preserve">1. Budowa ciągi pieszo-rowerowego od przejścia granicznego do baszty przy ul. 3 - go Maja w Gubinie </t>
  </si>
  <si>
    <t xml:space="preserve">6210 </t>
  </si>
  <si>
    <t xml:space="preserve">Dotacje celowe z budżetu na finansowanie lub dofinansowanie  kosztów realizacji inwestycji i zakupów inwestycyjnych zakładów budżetowych </t>
  </si>
  <si>
    <t>01. Budowa drogi ul. Wybickiego</t>
  </si>
  <si>
    <t>MZUK</t>
  </si>
  <si>
    <t>02. Przebudowa drogi przy ul. Dzikiej i Miedzianej</t>
  </si>
  <si>
    <t>2.</t>
  </si>
  <si>
    <t>700</t>
  </si>
  <si>
    <t>Gospodarka mieszkaniowa</t>
  </si>
  <si>
    <t>70004</t>
  </si>
  <si>
    <t>Różne jednostki obsługi gospodarki mieszkaniowej</t>
  </si>
  <si>
    <t>6210</t>
  </si>
  <si>
    <t>01. Remont kapitalny budynku komunalnego i adaptacja pomieszczeń na lokale socjalne - ul. Wodna 3</t>
  </si>
  <si>
    <t>70005</t>
  </si>
  <si>
    <t>Gospodarka gruntami i nieruchomościami</t>
  </si>
  <si>
    <t xml:space="preserve">6060 </t>
  </si>
  <si>
    <t>Wydatki na zakupy inwestycyjne jednostek budżetowych</t>
  </si>
  <si>
    <t>01.Zakup mieszkań</t>
  </si>
  <si>
    <t>3.</t>
  </si>
  <si>
    <t>750</t>
  </si>
  <si>
    <t>Administracja publiczna</t>
  </si>
  <si>
    <t>75023</t>
  </si>
  <si>
    <t>Urzędy gmin (miast i miast na prawach powiatu)</t>
  </si>
  <si>
    <t>6050</t>
  </si>
  <si>
    <t>01. Termomodernizacja budynku Urzędu Miejskiego</t>
  </si>
  <si>
    <t>02. Wymiana instalacji elektrycznej i informatycznej w budynku Urzędu Miejskiego</t>
  </si>
  <si>
    <t>03. Projekt budowlano-wykonawczy aranżacji wnętrz budynku Urzędu Miejskiego w Gubinie</t>
  </si>
  <si>
    <t>6060</t>
  </si>
  <si>
    <t>01. Zakup sprzętu komputerowego i oprogramowania</t>
  </si>
  <si>
    <t>4.</t>
  </si>
  <si>
    <t>754</t>
  </si>
  <si>
    <t>Bezpieczeństwo publiczne i ochrona przeciwpożarowa</t>
  </si>
  <si>
    <t>75495</t>
  </si>
  <si>
    <t>Pozostała działalność</t>
  </si>
  <si>
    <t>01. Projekt budowlano wykonawczy monitoringu miasta</t>
  </si>
  <si>
    <t>5.</t>
  </si>
  <si>
    <t>801</t>
  </si>
  <si>
    <t>Oświata i wychowanie</t>
  </si>
  <si>
    <t>Szkoły podstawowe</t>
  </si>
  <si>
    <t>01. Budowa ciągów pieszych przy boisku sportowym SP 1</t>
  </si>
  <si>
    <t>02. Budowa boiska  przy ul. Racławickiej w Gubinie</t>
  </si>
  <si>
    <t>A</t>
  </si>
  <si>
    <t>03. Budowa boiska wielofunkcyjnego przy Szkole Podstawowej Nr 2 w Gubinie</t>
  </si>
  <si>
    <t>01. Budowa i modernizacja boisk sportowych przy szkołach w Gubinie</t>
  </si>
  <si>
    <t>Licea Ogólnokształcące</t>
  </si>
  <si>
    <t>01. Rozwój obiektów rekreacyjno-szkolnych w Euromieście Gubin-Guben. Modernizacja obiektu rekreacyjno-treningowo-szkoleniowego w Gubinie</t>
  </si>
  <si>
    <t>852</t>
  </si>
  <si>
    <t>Pomoc społeczna</t>
  </si>
  <si>
    <t>Ośrodki pomocy społecznej</t>
  </si>
  <si>
    <t>01. Zakup serwera sieciowego</t>
  </si>
  <si>
    <t>MOPS</t>
  </si>
  <si>
    <t>6.</t>
  </si>
  <si>
    <t>900</t>
  </si>
  <si>
    <t>Gospodarka komunalna i ochrona środowiska</t>
  </si>
  <si>
    <t>90001</t>
  </si>
  <si>
    <t>Gospodarka ściekowa i ochrona wód</t>
  </si>
  <si>
    <t>01.Budowa sieci kanalizacyjnej ul. Wyzwolenia</t>
  </si>
  <si>
    <t>02.Koncepcja "Projekt - turystyka wodna"</t>
  </si>
  <si>
    <t>03. Projekt sieci wodociągowej ul. Cmentrana</t>
  </si>
  <si>
    <t>04. Budowa sieci wod-kan ul. Cmentarna</t>
  </si>
  <si>
    <t>90004</t>
  </si>
  <si>
    <t>Utrzymanie zieleni w miastach i gminach</t>
  </si>
  <si>
    <t>01. Turystyczne zagospodarowanie Wyspy Teatralnej w Gubine</t>
  </si>
  <si>
    <t>90015</t>
  </si>
  <si>
    <t>Oświetlenie ulic, placów i dróg</t>
  </si>
  <si>
    <t>7.</t>
  </si>
  <si>
    <t>Kultura fizyczna i sport</t>
  </si>
  <si>
    <t>92604</t>
  </si>
  <si>
    <t>Instytucje kultury fizycznej</t>
  </si>
  <si>
    <t>01. Wymiana grzejników w hali basenowej</t>
  </si>
  <si>
    <t>MOS</t>
  </si>
  <si>
    <t>Ogółem</t>
  </si>
  <si>
    <t>x</t>
  </si>
  <si>
    <t>* Wybrać odpowiednie oznaczenie źródła finansowania:</t>
  </si>
  <si>
    <t xml:space="preserve"> 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</si>
  <si>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</si>
  <si>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</si>
  <si>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</si>
  <si>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01. Dokumentacja projektowa oraz budowa parkingu na terenie ZSO w Gubinie</t>
  </si>
  <si>
    <t>01. Utworzenie obszarów aktywności gospodarczej w Gubinie - uzbrojenie terenów inwestycyjnych w Gubinie ul. Śląska i Legnicka</t>
  </si>
  <si>
    <t>01. Budowa oświetlenia drogowego ul. Krzywa, Klonowa, Kasztanowa</t>
  </si>
  <si>
    <t>92120</t>
  </si>
  <si>
    <t>Ochrona zabytków i opieka nad zabytkami</t>
  </si>
  <si>
    <t>Kultura i ochrona dziedzictwa narodowego</t>
  </si>
  <si>
    <t>01. Dokumentacja projektowa adaptacji wieży Kościoła Farnego na cele turystyczne</t>
  </si>
  <si>
    <t>92601</t>
  </si>
  <si>
    <t>Obiekty sportowe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</si>
  <si>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</si>
  <si>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Przetwórstwo przemysłowe</t>
  </si>
  <si>
    <t>Rozwój kadr nowoczesnej gospodarki i przedsiębiorczości</t>
  </si>
  <si>
    <t>01. KB-zarządzanie projektem</t>
  </si>
  <si>
    <t>02. KB-doradztwo</t>
  </si>
  <si>
    <t>8.</t>
  </si>
  <si>
    <t>9.</t>
  </si>
  <si>
    <t>10.</t>
  </si>
  <si>
    <t>Świadczenia rodzinne, świadczenia z funduszu alimentacyjnego oraz składki na ubezpieczenia emerytalne i rentowe z ubezpieczenia społecznego</t>
  </si>
  <si>
    <t>01. FA-koszty dział.admin.</t>
  </si>
  <si>
    <t>03. Budowa drogi wzdłuż budynku przy ul. Roosevelta 3-3c</t>
  </si>
  <si>
    <t>05. Budowa sieci wod-kan przy ul. Roosevelta 3-3c</t>
  </si>
  <si>
    <t>11. Projekt budowlany przebudowy ulic: Wiśniowa, Mała, Wodna w Gubinie</t>
  </si>
  <si>
    <t>01. Projekt rozbudowy krytej pływalni na cele sportowo-rekreacyjne</t>
  </si>
  <si>
    <t>do uchwały nr XXIX/388/2009 Rady Miejskiej w Gubinie</t>
  </si>
  <si>
    <t>z dnia 25 marca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</si>
</sst>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sz val="8"/>
      <name val="Arial"/>
      <family val="0"/>
    </font>
    <font>
      <sz val="8"/>
      <color indexed="10"/>
      <name val="Arial CE"/>
      <family val="0"/>
    </font>
    <font>
      <b/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9" fontId="5" fillId="2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/>
    </xf>
    <xf numFmtId="49" fontId="6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4" borderId="1" xfId="0" applyFont="1" applyFill="1" applyBorder="1" applyAlignment="1">
      <alignment wrapText="1"/>
    </xf>
    <xf numFmtId="4" fontId="8" fillId="4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" fontId="2" fillId="0" borderId="2" xfId="0" applyNumberFormat="1" applyFont="1" applyBorder="1" applyAlignment="1">
      <alignment/>
    </xf>
    <xf numFmtId="0" fontId="2" fillId="4" borderId="2" xfId="0" applyFont="1" applyFill="1" applyBorder="1" applyAlignment="1">
      <alignment horizontal="center"/>
    </xf>
    <xf numFmtId="4" fontId="8" fillId="0" borderId="1" xfId="0" applyNumberFormat="1" applyFont="1" applyBorder="1" applyAlignment="1">
      <alignment/>
    </xf>
    <xf numFmtId="0" fontId="6" fillId="3" borderId="2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5" fillId="5" borderId="2" xfId="0" applyNumberFormat="1" applyFont="1" applyFill="1" applyBorder="1" applyAlignment="1">
      <alignment/>
    </xf>
    <xf numFmtId="4" fontId="5" fillId="5" borderId="4" xfId="0" applyNumberFormat="1" applyFont="1" applyFill="1" applyBorder="1" applyAlignment="1">
      <alignment/>
    </xf>
    <xf numFmtId="0" fontId="2" fillId="5" borderId="5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5" fillId="2" borderId="1" xfId="0" applyNumberFormat="1" applyFont="1" applyFill="1" applyBorder="1" applyAlignment="1">
      <alignment horizontal="left"/>
    </xf>
    <xf numFmtId="4" fontId="5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workbookViewId="0" topLeftCell="A115">
      <selection activeCell="G132" sqref="G132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140625" style="0" customWidth="1"/>
    <col min="4" max="4" width="6.421875" style="0" customWidth="1"/>
    <col min="5" max="5" width="46.28125" style="0" customWidth="1"/>
    <col min="6" max="7" width="10.57421875" style="0" customWidth="1"/>
    <col min="8" max="8" width="10.57421875" style="0" bestFit="1" customWidth="1"/>
    <col min="9" max="9" width="10.00390625" style="0" customWidth="1"/>
    <col min="10" max="10" width="2.00390625" style="0" customWidth="1"/>
    <col min="11" max="12" width="10.57421875" style="0" bestFit="1" customWidth="1"/>
    <col min="13" max="13" width="10.28125" style="0" customWidth="1"/>
  </cols>
  <sheetData>
    <row r="1" spans="9:13" ht="12.75">
      <c r="I1" s="177" t="s">
        <v>0</v>
      </c>
      <c r="J1" s="177"/>
      <c r="K1" s="177"/>
      <c r="L1" s="177"/>
      <c r="M1" s="177"/>
    </row>
    <row r="2" spans="9:13" ht="12.75">
      <c r="I2" s="177" t="s">
        <v>144</v>
      </c>
      <c r="J2" s="177"/>
      <c r="K2" s="177"/>
      <c r="L2" s="177"/>
      <c r="M2" s="177"/>
    </row>
    <row r="3" spans="9:13" ht="12.75">
      <c r="I3" s="177" t="s">
        <v>145</v>
      </c>
      <c r="J3" s="177"/>
      <c r="K3" s="177"/>
      <c r="L3" s="177"/>
      <c r="M3" s="177"/>
    </row>
    <row r="5" spans="1:13" ht="12.75">
      <c r="A5" s="178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79" t="s">
        <v>2</v>
      </c>
      <c r="F7" s="179"/>
      <c r="G7" s="179"/>
      <c r="H7" s="179"/>
      <c r="I7" s="179"/>
      <c r="J7" s="1"/>
      <c r="K7" s="1"/>
      <c r="L7" s="1"/>
      <c r="M7" s="1"/>
    </row>
    <row r="8" ht="13.5" thickBot="1"/>
    <row r="9" spans="1:13" ht="12.75">
      <c r="A9" s="180" t="s">
        <v>3</v>
      </c>
      <c r="B9" s="183" t="s">
        <v>4</v>
      </c>
      <c r="C9" s="183" t="s">
        <v>5</v>
      </c>
      <c r="D9" s="183" t="s">
        <v>6</v>
      </c>
      <c r="E9" s="164" t="s">
        <v>7</v>
      </c>
      <c r="F9" s="164" t="s">
        <v>8</v>
      </c>
      <c r="G9" s="167" t="s">
        <v>9</v>
      </c>
      <c r="H9" s="168"/>
      <c r="I9" s="168"/>
      <c r="J9" s="168"/>
      <c r="K9" s="168"/>
      <c r="L9" s="169"/>
      <c r="M9" s="170" t="s">
        <v>10</v>
      </c>
    </row>
    <row r="10" spans="1:13" ht="12.75">
      <c r="A10" s="181"/>
      <c r="B10" s="173"/>
      <c r="C10" s="173"/>
      <c r="D10" s="173"/>
      <c r="E10" s="165"/>
      <c r="F10" s="165"/>
      <c r="G10" s="165" t="s">
        <v>11</v>
      </c>
      <c r="H10" s="173" t="s">
        <v>12</v>
      </c>
      <c r="I10" s="173"/>
      <c r="J10" s="173"/>
      <c r="K10" s="173"/>
      <c r="L10" s="173"/>
      <c r="M10" s="171"/>
    </row>
    <row r="11" spans="1:13" ht="40.5" customHeight="1">
      <c r="A11" s="182"/>
      <c r="B11" s="184"/>
      <c r="C11" s="184"/>
      <c r="D11" s="184"/>
      <c r="E11" s="166"/>
      <c r="F11" s="166"/>
      <c r="G11" s="166"/>
      <c r="H11" s="77" t="s">
        <v>13</v>
      </c>
      <c r="I11" s="77" t="s">
        <v>14</v>
      </c>
      <c r="J11" s="174" t="s">
        <v>15</v>
      </c>
      <c r="K11" s="175"/>
      <c r="L11" s="77" t="s">
        <v>16</v>
      </c>
      <c r="M11" s="172"/>
    </row>
    <row r="12" spans="1:13" ht="12.75">
      <c r="A12" s="78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78">
        <v>7</v>
      </c>
      <c r="H12" s="78">
        <v>8</v>
      </c>
      <c r="I12" s="78">
        <v>9</v>
      </c>
      <c r="J12" s="78" t="s">
        <v>17</v>
      </c>
      <c r="K12" s="78">
        <v>10</v>
      </c>
      <c r="L12" s="78">
        <v>11</v>
      </c>
      <c r="M12" s="78">
        <v>14</v>
      </c>
    </row>
    <row r="13" spans="1:13" ht="12.75">
      <c r="A13" s="85" t="s">
        <v>18</v>
      </c>
      <c r="B13" s="85">
        <v>150</v>
      </c>
      <c r="C13" s="79"/>
      <c r="D13" s="79"/>
      <c r="E13" s="80" t="s">
        <v>131</v>
      </c>
      <c r="F13" s="96">
        <f aca="true" t="shared" si="0" ref="F13:F24">G13</f>
        <v>9300</v>
      </c>
      <c r="G13" s="96">
        <f>H13+I13+K13+L13</f>
        <v>9300</v>
      </c>
      <c r="H13" s="96">
        <f>H14</f>
        <v>0</v>
      </c>
      <c r="I13" s="96">
        <f>I14</f>
        <v>0</v>
      </c>
      <c r="J13" s="97"/>
      <c r="K13" s="96">
        <f>K14</f>
        <v>1395</v>
      </c>
      <c r="L13" s="96">
        <f>L14</f>
        <v>7905</v>
      </c>
      <c r="M13" s="90"/>
    </row>
    <row r="14" spans="1:13" ht="12.75">
      <c r="A14" s="104"/>
      <c r="B14" s="104"/>
      <c r="C14" s="83">
        <v>15013</v>
      </c>
      <c r="D14" s="83"/>
      <c r="E14" s="84" t="s">
        <v>132</v>
      </c>
      <c r="F14" s="11">
        <f t="shared" si="0"/>
        <v>9300</v>
      </c>
      <c r="G14" s="11">
        <f>H14+I14+K14+L14</f>
        <v>9300</v>
      </c>
      <c r="H14" s="86">
        <f>H15+H18</f>
        <v>0</v>
      </c>
      <c r="I14" s="86">
        <f>I15+I18</f>
        <v>0</v>
      </c>
      <c r="J14" s="86"/>
      <c r="K14" s="86">
        <f>K15+K18</f>
        <v>1395</v>
      </c>
      <c r="L14" s="86">
        <f>L15+L18</f>
        <v>7905</v>
      </c>
      <c r="M14" s="91"/>
    </row>
    <row r="15" spans="1:13" ht="12.75">
      <c r="A15" s="105"/>
      <c r="B15" s="105"/>
      <c r="C15" s="104"/>
      <c r="D15" s="81" t="s">
        <v>34</v>
      </c>
      <c r="E15" s="82" t="s">
        <v>21</v>
      </c>
      <c r="F15" s="87">
        <f t="shared" si="0"/>
        <v>7905</v>
      </c>
      <c r="G15" s="87">
        <f>H15+I15+K15+L15</f>
        <v>7905</v>
      </c>
      <c r="H15" s="87">
        <f>H16+H17</f>
        <v>0</v>
      </c>
      <c r="I15" s="87">
        <f>I16+I17</f>
        <v>0</v>
      </c>
      <c r="J15" s="87"/>
      <c r="K15" s="87">
        <f>K16+K17</f>
        <v>0</v>
      </c>
      <c r="L15" s="87">
        <f>L16+L17</f>
        <v>7905</v>
      </c>
      <c r="M15" s="92"/>
    </row>
    <row r="16" spans="1:13" ht="12.75">
      <c r="A16" s="105"/>
      <c r="B16" s="105"/>
      <c r="C16" s="105"/>
      <c r="D16" s="102"/>
      <c r="E16" s="17" t="s">
        <v>133</v>
      </c>
      <c r="F16" s="16">
        <f t="shared" si="0"/>
        <v>4505</v>
      </c>
      <c r="G16" s="16">
        <f>SUM(H16:L16)</f>
        <v>4505</v>
      </c>
      <c r="H16" s="88">
        <v>0</v>
      </c>
      <c r="I16" s="88">
        <v>0</v>
      </c>
      <c r="J16" s="88"/>
      <c r="K16" s="88">
        <v>0</v>
      </c>
      <c r="L16" s="88">
        <v>4505</v>
      </c>
      <c r="M16" s="93" t="s">
        <v>23</v>
      </c>
    </row>
    <row r="17" spans="1:13" ht="12.75">
      <c r="A17" s="105"/>
      <c r="B17" s="105"/>
      <c r="C17" s="105"/>
      <c r="D17" s="103"/>
      <c r="E17" s="17" t="s">
        <v>134</v>
      </c>
      <c r="F17" s="16">
        <f t="shared" si="0"/>
        <v>3400</v>
      </c>
      <c r="G17" s="16">
        <f>SUM(H17:L17)</f>
        <v>3400</v>
      </c>
      <c r="H17" s="89">
        <v>0</v>
      </c>
      <c r="I17" s="89">
        <v>0</v>
      </c>
      <c r="J17" s="89"/>
      <c r="K17" s="89">
        <v>0</v>
      </c>
      <c r="L17" s="89">
        <v>3400</v>
      </c>
      <c r="M17" s="94" t="s">
        <v>23</v>
      </c>
    </row>
    <row r="18" spans="1:13" ht="12.75">
      <c r="A18" s="105"/>
      <c r="B18" s="105"/>
      <c r="C18" s="105"/>
      <c r="D18" s="12" t="s">
        <v>42</v>
      </c>
      <c r="E18" s="13" t="s">
        <v>21</v>
      </c>
      <c r="F18" s="87">
        <f t="shared" si="0"/>
        <v>1395</v>
      </c>
      <c r="G18" s="87">
        <f>H18+I18+K18+L18</f>
        <v>1395</v>
      </c>
      <c r="H18" s="87">
        <f>H19+H20</f>
        <v>0</v>
      </c>
      <c r="I18" s="87">
        <f>I19+I20</f>
        <v>0</v>
      </c>
      <c r="J18" s="87"/>
      <c r="K18" s="87">
        <f>K19+K20</f>
        <v>1395</v>
      </c>
      <c r="L18" s="87">
        <f>L19+L20</f>
        <v>0</v>
      </c>
      <c r="M18" s="92"/>
    </row>
    <row r="19" spans="1:13" ht="12.75">
      <c r="A19" s="105"/>
      <c r="B19" s="105"/>
      <c r="C19" s="105"/>
      <c r="D19" s="102"/>
      <c r="E19" s="17" t="s">
        <v>133</v>
      </c>
      <c r="F19" s="16">
        <f t="shared" si="0"/>
        <v>795</v>
      </c>
      <c r="G19" s="16">
        <f>SUM(H19:L19)</f>
        <v>795</v>
      </c>
      <c r="H19" s="88">
        <v>0</v>
      </c>
      <c r="I19" s="88">
        <v>0</v>
      </c>
      <c r="J19" s="88" t="s">
        <v>84</v>
      </c>
      <c r="K19" s="88">
        <v>795</v>
      </c>
      <c r="L19" s="88">
        <v>0</v>
      </c>
      <c r="M19" s="93" t="s">
        <v>23</v>
      </c>
    </row>
    <row r="20" spans="1:13" ht="12.75">
      <c r="A20" s="106"/>
      <c r="B20" s="106"/>
      <c r="C20" s="106"/>
      <c r="D20" s="103"/>
      <c r="E20" s="17" t="s">
        <v>134</v>
      </c>
      <c r="F20" s="16">
        <f t="shared" si="0"/>
        <v>600</v>
      </c>
      <c r="G20" s="16">
        <f>SUM(H20:L20)</f>
        <v>600</v>
      </c>
      <c r="H20" s="89">
        <v>0</v>
      </c>
      <c r="I20" s="89">
        <v>0</v>
      </c>
      <c r="J20" s="89" t="s">
        <v>84</v>
      </c>
      <c r="K20" s="89">
        <v>600</v>
      </c>
      <c r="L20" s="89">
        <v>0</v>
      </c>
      <c r="M20" s="94" t="s">
        <v>23</v>
      </c>
    </row>
    <row r="21" spans="1:13" ht="12.75">
      <c r="A21" s="2" t="s">
        <v>49</v>
      </c>
      <c r="B21" s="3">
        <v>600</v>
      </c>
      <c r="C21" s="4"/>
      <c r="D21" s="3"/>
      <c r="E21" s="5" t="s">
        <v>19</v>
      </c>
      <c r="F21" s="6">
        <f t="shared" si="0"/>
        <v>8747896</v>
      </c>
      <c r="G21" s="6">
        <f>H21+I21+K21+L21</f>
        <v>8747896</v>
      </c>
      <c r="H21" s="6">
        <f>H22</f>
        <v>2289419</v>
      </c>
      <c r="I21" s="6">
        <f>I22</f>
        <v>3332418</v>
      </c>
      <c r="J21" s="6"/>
      <c r="K21" s="6">
        <f>K22</f>
        <v>1132400</v>
      </c>
      <c r="L21" s="6">
        <f>L22</f>
        <v>1993659</v>
      </c>
      <c r="M21" s="95"/>
    </row>
    <row r="22" spans="1:13" ht="12.75">
      <c r="A22" s="161"/>
      <c r="B22" s="113"/>
      <c r="C22" s="8">
        <v>60016</v>
      </c>
      <c r="D22" s="8"/>
      <c r="E22" s="9" t="s">
        <v>20</v>
      </c>
      <c r="F22" s="11">
        <f t="shared" si="0"/>
        <v>8747896</v>
      </c>
      <c r="G22" s="11">
        <f>H22+I22+K22+L22</f>
        <v>8747896</v>
      </c>
      <c r="H22" s="11">
        <f>H23+H35+H43+H51</f>
        <v>2289419</v>
      </c>
      <c r="I22" s="11">
        <f>I23+I35+I43+I51</f>
        <v>3332418</v>
      </c>
      <c r="J22" s="11"/>
      <c r="K22" s="11">
        <f>K23+K35+K43+K51</f>
        <v>1132400</v>
      </c>
      <c r="L22" s="11">
        <f>L23+L35+L43+L51</f>
        <v>1993659</v>
      </c>
      <c r="M22" s="91"/>
    </row>
    <row r="23" spans="1:13" ht="12.75">
      <c r="A23" s="162"/>
      <c r="B23" s="99"/>
      <c r="C23" s="113"/>
      <c r="D23" s="12">
        <v>6050</v>
      </c>
      <c r="E23" s="13" t="s">
        <v>21</v>
      </c>
      <c r="F23" s="14">
        <f t="shared" si="0"/>
        <v>5724528</v>
      </c>
      <c r="G23" s="14">
        <f>H23+I23+K23+L23</f>
        <v>5724528</v>
      </c>
      <c r="H23" s="14">
        <f>SUM(H24:H34)</f>
        <v>1959710</v>
      </c>
      <c r="I23" s="14">
        <f>SUM(I24:I34)</f>
        <v>2632418</v>
      </c>
      <c r="J23" s="14"/>
      <c r="K23" s="14">
        <f>SUM(K24:K34)</f>
        <v>1132400</v>
      </c>
      <c r="L23" s="14">
        <f>SUM(L24:L34)</f>
        <v>0</v>
      </c>
      <c r="M23" s="92"/>
    </row>
    <row r="24" spans="1:13" ht="24">
      <c r="A24" s="162"/>
      <c r="B24" s="99"/>
      <c r="C24" s="99"/>
      <c r="D24" s="113"/>
      <c r="E24" s="15" t="s">
        <v>22</v>
      </c>
      <c r="F24" s="16">
        <f t="shared" si="0"/>
        <v>60000</v>
      </c>
      <c r="G24" s="16">
        <f aca="true" t="shared" si="1" ref="G24:G60">SUM(H24:L24)</f>
        <v>60000</v>
      </c>
      <c r="H24" s="16">
        <v>60000</v>
      </c>
      <c r="I24" s="16">
        <v>0</v>
      </c>
      <c r="J24" s="16"/>
      <c r="K24" s="16"/>
      <c r="L24" s="16"/>
      <c r="M24" s="16" t="s">
        <v>23</v>
      </c>
    </row>
    <row r="25" spans="1:13" ht="24">
      <c r="A25" s="162"/>
      <c r="B25" s="99"/>
      <c r="C25" s="99"/>
      <c r="D25" s="99"/>
      <c r="E25" s="15" t="s">
        <v>24</v>
      </c>
      <c r="F25" s="16">
        <f aca="true" t="shared" si="2" ref="F25:F73">G25</f>
        <v>45000</v>
      </c>
      <c r="G25" s="16">
        <f t="shared" si="1"/>
        <v>45000</v>
      </c>
      <c r="H25" s="16">
        <v>45000</v>
      </c>
      <c r="I25" s="16">
        <v>0</v>
      </c>
      <c r="J25" s="16"/>
      <c r="K25" s="16"/>
      <c r="L25" s="16"/>
      <c r="M25" s="16" t="s">
        <v>23</v>
      </c>
    </row>
    <row r="26" spans="1:13" ht="24">
      <c r="A26" s="162"/>
      <c r="B26" s="99"/>
      <c r="C26" s="99"/>
      <c r="D26" s="99"/>
      <c r="E26" s="17" t="s">
        <v>25</v>
      </c>
      <c r="F26" s="16">
        <f t="shared" si="2"/>
        <v>25000</v>
      </c>
      <c r="G26" s="18">
        <f t="shared" si="1"/>
        <v>25000</v>
      </c>
      <c r="H26" s="18">
        <v>25000</v>
      </c>
      <c r="I26" s="18">
        <v>0</v>
      </c>
      <c r="J26" s="18"/>
      <c r="K26" s="16"/>
      <c r="L26" s="16"/>
      <c r="M26" s="16" t="s">
        <v>23</v>
      </c>
    </row>
    <row r="27" spans="1:13" ht="12.75">
      <c r="A27" s="162"/>
      <c r="B27" s="99"/>
      <c r="C27" s="99"/>
      <c r="D27" s="99"/>
      <c r="E27" s="15" t="s">
        <v>26</v>
      </c>
      <c r="F27" s="16">
        <f t="shared" si="2"/>
        <v>15000</v>
      </c>
      <c r="G27" s="18">
        <f t="shared" si="1"/>
        <v>15000</v>
      </c>
      <c r="H27" s="16">
        <v>15000</v>
      </c>
      <c r="I27" s="16">
        <v>0</v>
      </c>
      <c r="J27" s="16"/>
      <c r="K27" s="16"/>
      <c r="L27" s="16"/>
      <c r="M27" s="16" t="s">
        <v>23</v>
      </c>
    </row>
    <row r="28" spans="1:13" ht="12.75">
      <c r="A28" s="162"/>
      <c r="B28" s="99"/>
      <c r="C28" s="99"/>
      <c r="D28" s="99"/>
      <c r="E28" s="15" t="s">
        <v>27</v>
      </c>
      <c r="F28" s="16">
        <f t="shared" si="2"/>
        <v>0</v>
      </c>
      <c r="G28" s="18">
        <f t="shared" si="1"/>
        <v>0</v>
      </c>
      <c r="H28" s="16">
        <f>60000-60000</f>
        <v>0</v>
      </c>
      <c r="I28" s="16">
        <v>0</v>
      </c>
      <c r="J28" s="16"/>
      <c r="K28" s="16"/>
      <c r="L28" s="16"/>
      <c r="M28" s="16" t="s">
        <v>23</v>
      </c>
    </row>
    <row r="29" spans="1:13" ht="36">
      <c r="A29" s="162"/>
      <c r="B29" s="99"/>
      <c r="C29" s="99"/>
      <c r="D29" s="99"/>
      <c r="E29" s="15" t="s">
        <v>28</v>
      </c>
      <c r="F29" s="16">
        <f t="shared" si="2"/>
        <v>45000</v>
      </c>
      <c r="G29" s="16">
        <f t="shared" si="1"/>
        <v>45000</v>
      </c>
      <c r="H29" s="16">
        <v>45000</v>
      </c>
      <c r="I29" s="16">
        <v>0</v>
      </c>
      <c r="J29" s="16"/>
      <c r="K29" s="16"/>
      <c r="L29" s="16"/>
      <c r="M29" s="16" t="s">
        <v>23</v>
      </c>
    </row>
    <row r="30" spans="1:13" ht="24">
      <c r="A30" s="162"/>
      <c r="B30" s="99"/>
      <c r="C30" s="99"/>
      <c r="D30" s="99"/>
      <c r="E30" s="15" t="s">
        <v>29</v>
      </c>
      <c r="F30" s="16">
        <f t="shared" si="2"/>
        <v>130000</v>
      </c>
      <c r="G30" s="16">
        <f t="shared" si="1"/>
        <v>130000</v>
      </c>
      <c r="H30" s="16">
        <v>130000</v>
      </c>
      <c r="I30" s="16">
        <v>0</v>
      </c>
      <c r="J30" s="16"/>
      <c r="K30" s="16"/>
      <c r="L30" s="16"/>
      <c r="M30" s="16" t="s">
        <v>23</v>
      </c>
    </row>
    <row r="31" spans="1:13" ht="22.5">
      <c r="A31" s="162"/>
      <c r="B31" s="99"/>
      <c r="C31" s="99"/>
      <c r="D31" s="99"/>
      <c r="E31" s="15" t="s">
        <v>30</v>
      </c>
      <c r="F31" s="16">
        <f t="shared" si="2"/>
        <v>3106710</v>
      </c>
      <c r="G31" s="16">
        <f t="shared" si="1"/>
        <v>3106710</v>
      </c>
      <c r="H31" s="16">
        <f>900000+700000+6710</f>
        <v>1606710</v>
      </c>
      <c r="I31" s="16">
        <f>900000+600000</f>
        <v>1500000</v>
      </c>
      <c r="J31" s="16"/>
      <c r="K31" s="16"/>
      <c r="L31" s="16"/>
      <c r="M31" s="16" t="s">
        <v>23</v>
      </c>
    </row>
    <row r="32" spans="1:13" ht="22.5">
      <c r="A32" s="162"/>
      <c r="B32" s="99"/>
      <c r="C32" s="99"/>
      <c r="D32" s="99"/>
      <c r="E32" s="15" t="s">
        <v>31</v>
      </c>
      <c r="F32" s="16">
        <f t="shared" si="2"/>
        <v>0</v>
      </c>
      <c r="G32" s="16">
        <f t="shared" si="1"/>
        <v>0</v>
      </c>
      <c r="H32" s="16">
        <f>150000-150000</f>
        <v>0</v>
      </c>
      <c r="I32" s="16">
        <v>0</v>
      </c>
      <c r="J32" s="16"/>
      <c r="K32" s="16"/>
      <c r="L32" s="16"/>
      <c r="M32" s="16" t="s">
        <v>23</v>
      </c>
    </row>
    <row r="33" spans="1:13" ht="22.5">
      <c r="A33" s="162"/>
      <c r="B33" s="99"/>
      <c r="C33" s="99"/>
      <c r="D33" s="99"/>
      <c r="E33" s="15" t="s">
        <v>32</v>
      </c>
      <c r="F33" s="16">
        <f>G33</f>
        <v>2264818</v>
      </c>
      <c r="G33" s="16">
        <f>SUM(H33:L33)</f>
        <v>2264818</v>
      </c>
      <c r="H33" s="16">
        <v>0</v>
      </c>
      <c r="I33" s="16">
        <v>1132418</v>
      </c>
      <c r="J33" s="16" t="s">
        <v>33</v>
      </c>
      <c r="K33" s="16">
        <v>1132400</v>
      </c>
      <c r="L33" s="16"/>
      <c r="M33" s="16" t="s">
        <v>23</v>
      </c>
    </row>
    <row r="34" spans="1:13" ht="22.5">
      <c r="A34" s="162"/>
      <c r="B34" s="99"/>
      <c r="C34" s="99"/>
      <c r="D34" s="114"/>
      <c r="E34" s="15" t="s">
        <v>142</v>
      </c>
      <c r="F34" s="16">
        <f>G34</f>
        <v>33000</v>
      </c>
      <c r="G34" s="16">
        <f>SUM(H34:L34)</f>
        <v>33000</v>
      </c>
      <c r="H34" s="16">
        <v>33000</v>
      </c>
      <c r="I34" s="16"/>
      <c r="J34" s="16"/>
      <c r="K34" s="16"/>
      <c r="L34" s="16"/>
      <c r="M34" s="16" t="s">
        <v>23</v>
      </c>
    </row>
    <row r="35" spans="1:13" ht="12.75">
      <c r="A35" s="162"/>
      <c r="B35" s="99"/>
      <c r="C35" s="99"/>
      <c r="D35" s="12" t="s">
        <v>34</v>
      </c>
      <c r="E35" s="13" t="s">
        <v>21</v>
      </c>
      <c r="F35" s="14">
        <f>G35</f>
        <v>1993659</v>
      </c>
      <c r="G35" s="14">
        <f t="shared" si="1"/>
        <v>1993659</v>
      </c>
      <c r="H35" s="14">
        <f>SUM(H36:H42)</f>
        <v>0</v>
      </c>
      <c r="I35" s="14">
        <f>SUM(I36:I42)</f>
        <v>0</v>
      </c>
      <c r="J35" s="14"/>
      <c r="K35" s="14">
        <f>SUM(K36:K42)</f>
        <v>0</v>
      </c>
      <c r="L35" s="14">
        <f>SUM(L36:L42)</f>
        <v>1993659</v>
      </c>
      <c r="M35" s="14"/>
    </row>
    <row r="36" spans="1:13" ht="22.5">
      <c r="A36" s="162"/>
      <c r="B36" s="99"/>
      <c r="C36" s="99"/>
      <c r="D36" s="113"/>
      <c r="E36" s="15" t="s">
        <v>35</v>
      </c>
      <c r="F36" s="16">
        <f t="shared" si="2"/>
        <v>1700000</v>
      </c>
      <c r="G36" s="16">
        <f t="shared" si="1"/>
        <v>1700000</v>
      </c>
      <c r="H36" s="16">
        <v>0</v>
      </c>
      <c r="I36" s="16"/>
      <c r="J36" s="16"/>
      <c r="K36" s="16"/>
      <c r="L36" s="16">
        <v>1700000</v>
      </c>
      <c r="M36" s="16" t="s">
        <v>23</v>
      </c>
    </row>
    <row r="37" spans="1:13" ht="12.75">
      <c r="A37" s="162"/>
      <c r="B37" s="99"/>
      <c r="C37" s="99"/>
      <c r="D37" s="99"/>
      <c r="E37" s="15" t="s">
        <v>36</v>
      </c>
      <c r="F37" s="16">
        <f t="shared" si="2"/>
        <v>226877</v>
      </c>
      <c r="G37" s="16">
        <f t="shared" si="1"/>
        <v>226877</v>
      </c>
      <c r="H37" s="16"/>
      <c r="I37" s="16"/>
      <c r="J37" s="16"/>
      <c r="K37" s="16"/>
      <c r="L37" s="16">
        <v>226877</v>
      </c>
      <c r="M37" s="16" t="s">
        <v>23</v>
      </c>
    </row>
    <row r="38" spans="1:13" ht="22.5">
      <c r="A38" s="162"/>
      <c r="B38" s="99"/>
      <c r="C38" s="99"/>
      <c r="D38" s="99"/>
      <c r="E38" s="15" t="s">
        <v>37</v>
      </c>
      <c r="F38" s="16">
        <f t="shared" si="2"/>
        <v>15140</v>
      </c>
      <c r="G38" s="16">
        <f t="shared" si="1"/>
        <v>15140</v>
      </c>
      <c r="H38" s="16">
        <v>0</v>
      </c>
      <c r="I38" s="16"/>
      <c r="J38" s="16"/>
      <c r="K38" s="16"/>
      <c r="L38" s="16">
        <v>15140</v>
      </c>
      <c r="M38" s="16" t="s">
        <v>23</v>
      </c>
    </row>
    <row r="39" spans="1:13" ht="22.5">
      <c r="A39" s="162"/>
      <c r="B39" s="99"/>
      <c r="C39" s="99"/>
      <c r="D39" s="99"/>
      <c r="E39" s="15" t="s">
        <v>38</v>
      </c>
      <c r="F39" s="16">
        <f t="shared" si="2"/>
        <v>16073</v>
      </c>
      <c r="G39" s="16">
        <f t="shared" si="1"/>
        <v>16073</v>
      </c>
      <c r="H39" s="16">
        <v>0</v>
      </c>
      <c r="I39" s="16"/>
      <c r="J39" s="16"/>
      <c r="K39" s="16"/>
      <c r="L39" s="16">
        <v>16073</v>
      </c>
      <c r="M39" s="16" t="s">
        <v>23</v>
      </c>
    </row>
    <row r="40" spans="1:13" ht="22.5">
      <c r="A40" s="162"/>
      <c r="B40" s="99"/>
      <c r="C40" s="99"/>
      <c r="D40" s="99"/>
      <c r="E40" s="15" t="s">
        <v>39</v>
      </c>
      <c r="F40" s="16">
        <f t="shared" si="2"/>
        <v>8296</v>
      </c>
      <c r="G40" s="16">
        <f t="shared" si="1"/>
        <v>8296</v>
      </c>
      <c r="H40" s="16">
        <v>0</v>
      </c>
      <c r="I40" s="16"/>
      <c r="J40" s="16"/>
      <c r="K40" s="16"/>
      <c r="L40" s="16">
        <v>8296</v>
      </c>
      <c r="M40" s="16" t="s">
        <v>23</v>
      </c>
    </row>
    <row r="41" spans="1:13" ht="22.5">
      <c r="A41" s="162"/>
      <c r="B41" s="99"/>
      <c r="C41" s="99"/>
      <c r="D41" s="99"/>
      <c r="E41" s="15" t="s">
        <v>40</v>
      </c>
      <c r="F41" s="16">
        <f t="shared" si="2"/>
        <v>13066</v>
      </c>
      <c r="G41" s="16">
        <f t="shared" si="1"/>
        <v>13066</v>
      </c>
      <c r="H41" s="16">
        <v>0</v>
      </c>
      <c r="I41" s="16"/>
      <c r="J41" s="16"/>
      <c r="K41" s="16"/>
      <c r="L41" s="16">
        <v>13066</v>
      </c>
      <c r="M41" s="16" t="s">
        <v>23</v>
      </c>
    </row>
    <row r="42" spans="1:13" ht="22.5">
      <c r="A42" s="162"/>
      <c r="B42" s="99"/>
      <c r="C42" s="99"/>
      <c r="D42" s="114"/>
      <c r="E42" s="15" t="s">
        <v>41</v>
      </c>
      <c r="F42" s="16">
        <f t="shared" si="2"/>
        <v>14207</v>
      </c>
      <c r="G42" s="16">
        <f t="shared" si="1"/>
        <v>14207</v>
      </c>
      <c r="H42" s="16">
        <v>0</v>
      </c>
      <c r="I42" s="16"/>
      <c r="J42" s="16"/>
      <c r="K42" s="16"/>
      <c r="L42" s="16">
        <v>14207</v>
      </c>
      <c r="M42" s="16" t="s">
        <v>23</v>
      </c>
    </row>
    <row r="43" spans="1:13" ht="12.75">
      <c r="A43" s="162"/>
      <c r="B43" s="99"/>
      <c r="C43" s="99"/>
      <c r="D43" s="12" t="s">
        <v>42</v>
      </c>
      <c r="E43" s="13" t="s">
        <v>21</v>
      </c>
      <c r="F43" s="14">
        <f>G43</f>
        <v>351823</v>
      </c>
      <c r="G43" s="14">
        <f t="shared" si="1"/>
        <v>351823</v>
      </c>
      <c r="H43" s="14">
        <f>SUM(H44:H50)</f>
        <v>51823</v>
      </c>
      <c r="I43" s="14">
        <f>SUM(I44:I50)</f>
        <v>300000</v>
      </c>
      <c r="J43" s="14"/>
      <c r="K43" s="14">
        <f>SUM(K44:K50)</f>
        <v>0</v>
      </c>
      <c r="L43" s="14">
        <f>SUM(L44:L50)</f>
        <v>0</v>
      </c>
      <c r="M43" s="14"/>
    </row>
    <row r="44" spans="1:13" ht="22.5">
      <c r="A44" s="162"/>
      <c r="B44" s="99"/>
      <c r="C44" s="99"/>
      <c r="D44" s="113"/>
      <c r="E44" s="15" t="s">
        <v>43</v>
      </c>
      <c r="F44" s="16">
        <f t="shared" si="2"/>
        <v>300000</v>
      </c>
      <c r="G44" s="16">
        <f t="shared" si="1"/>
        <v>300000</v>
      </c>
      <c r="H44" s="16">
        <f>120000-120000</f>
        <v>0</v>
      </c>
      <c r="I44" s="16">
        <v>300000</v>
      </c>
      <c r="J44" s="16"/>
      <c r="K44" s="16"/>
      <c r="L44" s="16"/>
      <c r="M44" s="16" t="s">
        <v>23</v>
      </c>
    </row>
    <row r="45" spans="1:13" ht="12.75">
      <c r="A45" s="162"/>
      <c r="B45" s="99"/>
      <c r="C45" s="99"/>
      <c r="D45" s="99"/>
      <c r="E45" s="15" t="s">
        <v>36</v>
      </c>
      <c r="F45" s="16">
        <f t="shared" si="2"/>
        <v>40037</v>
      </c>
      <c r="G45" s="16">
        <f t="shared" si="1"/>
        <v>40037</v>
      </c>
      <c r="H45" s="16">
        <v>40037</v>
      </c>
      <c r="I45" s="16"/>
      <c r="J45" s="16"/>
      <c r="K45" s="16"/>
      <c r="L45" s="16"/>
      <c r="M45" s="16" t="s">
        <v>23</v>
      </c>
    </row>
    <row r="46" spans="1:13" ht="22.5">
      <c r="A46" s="162"/>
      <c r="B46" s="99"/>
      <c r="C46" s="99"/>
      <c r="D46" s="99"/>
      <c r="E46" s="15" t="s">
        <v>37</v>
      </c>
      <c r="F46" s="16">
        <f t="shared" si="2"/>
        <v>2672</v>
      </c>
      <c r="G46" s="16">
        <f t="shared" si="1"/>
        <v>2672</v>
      </c>
      <c r="H46" s="16">
        <v>2672</v>
      </c>
      <c r="I46" s="16"/>
      <c r="J46" s="16"/>
      <c r="K46" s="16"/>
      <c r="L46" s="16"/>
      <c r="M46" s="16" t="s">
        <v>23</v>
      </c>
    </row>
    <row r="47" spans="1:13" ht="22.5">
      <c r="A47" s="162"/>
      <c r="B47" s="99"/>
      <c r="C47" s="99"/>
      <c r="D47" s="99"/>
      <c r="E47" s="15" t="s">
        <v>38</v>
      </c>
      <c r="F47" s="16">
        <f t="shared" si="2"/>
        <v>2837</v>
      </c>
      <c r="G47" s="16">
        <f t="shared" si="1"/>
        <v>2837</v>
      </c>
      <c r="H47" s="16">
        <v>2837</v>
      </c>
      <c r="I47" s="16"/>
      <c r="J47" s="16"/>
      <c r="K47" s="16"/>
      <c r="L47" s="16"/>
      <c r="M47" s="16" t="s">
        <v>23</v>
      </c>
    </row>
    <row r="48" spans="1:13" ht="22.5">
      <c r="A48" s="162"/>
      <c r="B48" s="99"/>
      <c r="C48" s="99"/>
      <c r="D48" s="99"/>
      <c r="E48" s="15" t="s">
        <v>39</v>
      </c>
      <c r="F48" s="16">
        <f t="shared" si="2"/>
        <v>1464</v>
      </c>
      <c r="G48" s="16">
        <f t="shared" si="1"/>
        <v>1464</v>
      </c>
      <c r="H48" s="16">
        <v>1464</v>
      </c>
      <c r="I48" s="16"/>
      <c r="J48" s="16"/>
      <c r="K48" s="16"/>
      <c r="L48" s="16"/>
      <c r="M48" s="16" t="s">
        <v>23</v>
      </c>
    </row>
    <row r="49" spans="1:13" ht="22.5">
      <c r="A49" s="162"/>
      <c r="B49" s="99"/>
      <c r="C49" s="99"/>
      <c r="D49" s="99"/>
      <c r="E49" s="15" t="s">
        <v>40</v>
      </c>
      <c r="F49" s="16">
        <f t="shared" si="2"/>
        <v>2306</v>
      </c>
      <c r="G49" s="16">
        <f t="shared" si="1"/>
        <v>2306</v>
      </c>
      <c r="H49" s="16">
        <v>2306</v>
      </c>
      <c r="I49" s="16"/>
      <c r="J49" s="16"/>
      <c r="K49" s="16"/>
      <c r="L49" s="16"/>
      <c r="M49" s="16" t="s">
        <v>23</v>
      </c>
    </row>
    <row r="50" spans="1:13" ht="22.5">
      <c r="A50" s="162"/>
      <c r="B50" s="99"/>
      <c r="C50" s="99"/>
      <c r="D50" s="114"/>
      <c r="E50" s="15" t="s">
        <v>41</v>
      </c>
      <c r="F50" s="16">
        <f t="shared" si="2"/>
        <v>2507</v>
      </c>
      <c r="G50" s="16">
        <f t="shared" si="1"/>
        <v>2507</v>
      </c>
      <c r="H50" s="16">
        <v>2507</v>
      </c>
      <c r="I50" s="16"/>
      <c r="J50" s="16"/>
      <c r="K50" s="16"/>
      <c r="L50" s="16"/>
      <c r="M50" s="16" t="s">
        <v>23</v>
      </c>
    </row>
    <row r="51" spans="1:13" ht="33.75">
      <c r="A51" s="162"/>
      <c r="B51" s="99"/>
      <c r="C51" s="99"/>
      <c r="D51" s="12" t="s">
        <v>44</v>
      </c>
      <c r="E51" s="13" t="s">
        <v>45</v>
      </c>
      <c r="F51" s="14">
        <f>G51</f>
        <v>677886</v>
      </c>
      <c r="G51" s="14">
        <f t="shared" si="1"/>
        <v>677886</v>
      </c>
      <c r="H51" s="14">
        <f>H52+H53+H54</f>
        <v>277886</v>
      </c>
      <c r="I51" s="14">
        <f>I52+I53+I54</f>
        <v>400000</v>
      </c>
      <c r="J51" s="14"/>
      <c r="K51" s="14">
        <f>K52+K53+K54</f>
        <v>0</v>
      </c>
      <c r="L51" s="14">
        <f>L52+L53+L54</f>
        <v>0</v>
      </c>
      <c r="M51" s="14"/>
    </row>
    <row r="52" spans="1:13" ht="12.75">
      <c r="A52" s="162"/>
      <c r="B52" s="99"/>
      <c r="C52" s="99"/>
      <c r="D52" s="113"/>
      <c r="E52" s="15" t="s">
        <v>46</v>
      </c>
      <c r="F52" s="16">
        <f t="shared" si="2"/>
        <v>200000</v>
      </c>
      <c r="G52" s="16">
        <f t="shared" si="1"/>
        <v>200000</v>
      </c>
      <c r="H52" s="16">
        <v>60000</v>
      </c>
      <c r="I52" s="16">
        <v>140000</v>
      </c>
      <c r="J52" s="16"/>
      <c r="K52" s="16"/>
      <c r="L52" s="16"/>
      <c r="M52" s="16" t="s">
        <v>47</v>
      </c>
    </row>
    <row r="53" spans="1:13" ht="12.75" customHeight="1">
      <c r="A53" s="162"/>
      <c r="B53" s="99"/>
      <c r="C53" s="99"/>
      <c r="D53" s="99"/>
      <c r="E53" s="17" t="s">
        <v>48</v>
      </c>
      <c r="F53" s="16">
        <f t="shared" si="2"/>
        <v>350000</v>
      </c>
      <c r="G53" s="16">
        <f t="shared" si="1"/>
        <v>350000</v>
      </c>
      <c r="H53" s="19">
        <v>90000</v>
      </c>
      <c r="I53" s="16">
        <v>260000</v>
      </c>
      <c r="J53" s="16"/>
      <c r="K53" s="16"/>
      <c r="L53" s="16"/>
      <c r="M53" s="16" t="s">
        <v>47</v>
      </c>
    </row>
    <row r="54" spans="1:13" ht="12.75" customHeight="1">
      <c r="A54" s="163"/>
      <c r="B54" s="114"/>
      <c r="C54" s="114"/>
      <c r="D54" s="114"/>
      <c r="E54" s="17" t="s">
        <v>140</v>
      </c>
      <c r="F54" s="16">
        <f t="shared" si="2"/>
        <v>127886</v>
      </c>
      <c r="G54" s="16">
        <f t="shared" si="1"/>
        <v>127886</v>
      </c>
      <c r="H54" s="19">
        <f>87000+40886</f>
        <v>127886</v>
      </c>
      <c r="I54" s="16"/>
      <c r="J54" s="16"/>
      <c r="K54" s="16"/>
      <c r="L54" s="16"/>
      <c r="M54" s="16" t="s">
        <v>47</v>
      </c>
    </row>
    <row r="55" spans="1:13" ht="12.75">
      <c r="A55" s="2" t="s">
        <v>61</v>
      </c>
      <c r="B55" s="3" t="s">
        <v>50</v>
      </c>
      <c r="C55" s="3"/>
      <c r="D55" s="3"/>
      <c r="E55" s="20" t="s">
        <v>51</v>
      </c>
      <c r="F55" s="6">
        <f t="shared" si="2"/>
        <v>595709</v>
      </c>
      <c r="G55" s="6">
        <f t="shared" si="1"/>
        <v>595709</v>
      </c>
      <c r="H55" s="6">
        <f>H56+H59</f>
        <v>30000</v>
      </c>
      <c r="I55" s="6">
        <f>I56+I59</f>
        <v>565709</v>
      </c>
      <c r="J55" s="6"/>
      <c r="K55" s="6">
        <f>K56+K59</f>
        <v>0</v>
      </c>
      <c r="L55" s="6">
        <f>L56+L59</f>
        <v>0</v>
      </c>
      <c r="M55" s="21"/>
    </row>
    <row r="56" spans="1:13" ht="12.75">
      <c r="A56" s="118"/>
      <c r="B56" s="159"/>
      <c r="C56" s="22" t="s">
        <v>52</v>
      </c>
      <c r="D56" s="22"/>
      <c r="E56" s="23" t="s">
        <v>53</v>
      </c>
      <c r="F56" s="10">
        <f t="shared" si="2"/>
        <v>30000</v>
      </c>
      <c r="G56" s="10">
        <f t="shared" si="1"/>
        <v>30000</v>
      </c>
      <c r="H56" s="24">
        <f>H57</f>
        <v>30000</v>
      </c>
      <c r="I56" s="24">
        <f>I57</f>
        <v>0</v>
      </c>
      <c r="J56" s="24"/>
      <c r="K56" s="24">
        <f>K57</f>
        <v>0</v>
      </c>
      <c r="L56" s="24">
        <f>L57</f>
        <v>0</v>
      </c>
      <c r="M56" s="24"/>
    </row>
    <row r="57" spans="1:13" ht="33.75">
      <c r="A57" s="119"/>
      <c r="B57" s="154"/>
      <c r="C57" s="159"/>
      <c r="D57" s="25" t="s">
        <v>54</v>
      </c>
      <c r="E57" s="13" t="s">
        <v>45</v>
      </c>
      <c r="F57" s="14">
        <f t="shared" si="2"/>
        <v>30000</v>
      </c>
      <c r="G57" s="14">
        <f t="shared" si="1"/>
        <v>30000</v>
      </c>
      <c r="H57" s="26">
        <f>H58</f>
        <v>30000</v>
      </c>
      <c r="I57" s="26">
        <f>I58</f>
        <v>0</v>
      </c>
      <c r="J57" s="26"/>
      <c r="K57" s="26">
        <f>K58</f>
        <v>0</v>
      </c>
      <c r="L57" s="26">
        <f>L58</f>
        <v>0</v>
      </c>
      <c r="M57" s="26"/>
    </row>
    <row r="58" spans="1:13" ht="22.5">
      <c r="A58" s="119"/>
      <c r="B58" s="154"/>
      <c r="C58" s="160"/>
      <c r="D58" s="27"/>
      <c r="E58" s="28" t="s">
        <v>55</v>
      </c>
      <c r="F58" s="16">
        <f t="shared" si="2"/>
        <v>30000</v>
      </c>
      <c r="G58" s="16">
        <f t="shared" si="1"/>
        <v>30000</v>
      </c>
      <c r="H58" s="29">
        <v>30000</v>
      </c>
      <c r="I58" s="29">
        <v>0</v>
      </c>
      <c r="J58" s="29"/>
      <c r="K58" s="29"/>
      <c r="L58" s="29"/>
      <c r="M58" s="29" t="s">
        <v>47</v>
      </c>
    </row>
    <row r="59" spans="1:13" ht="12.75">
      <c r="A59" s="119"/>
      <c r="B59" s="154"/>
      <c r="C59" s="30" t="s">
        <v>56</v>
      </c>
      <c r="D59" s="22"/>
      <c r="E59" s="23" t="s">
        <v>57</v>
      </c>
      <c r="F59" s="10">
        <f t="shared" si="2"/>
        <v>565709</v>
      </c>
      <c r="G59" s="10">
        <f t="shared" si="1"/>
        <v>565709</v>
      </c>
      <c r="H59" s="24">
        <f>H60</f>
        <v>0</v>
      </c>
      <c r="I59" s="24">
        <f>I60</f>
        <v>565709</v>
      </c>
      <c r="J59" s="24"/>
      <c r="K59" s="24"/>
      <c r="L59" s="24"/>
      <c r="M59" s="24"/>
    </row>
    <row r="60" spans="1:13" ht="12.75">
      <c r="A60" s="119"/>
      <c r="B60" s="154"/>
      <c r="C60" s="159"/>
      <c r="D60" s="25" t="s">
        <v>58</v>
      </c>
      <c r="E60" s="13" t="s">
        <v>59</v>
      </c>
      <c r="F60" s="14">
        <f t="shared" si="2"/>
        <v>565709</v>
      </c>
      <c r="G60" s="14">
        <f t="shared" si="1"/>
        <v>565709</v>
      </c>
      <c r="H60" s="26">
        <f>H61</f>
        <v>0</v>
      </c>
      <c r="I60" s="26">
        <f>I61</f>
        <v>565709</v>
      </c>
      <c r="J60" s="26"/>
      <c r="K60" s="26"/>
      <c r="L60" s="26"/>
      <c r="M60" s="26"/>
    </row>
    <row r="61" spans="1:13" ht="12.75">
      <c r="A61" s="120"/>
      <c r="B61" s="160"/>
      <c r="C61" s="160"/>
      <c r="D61" s="27"/>
      <c r="E61" s="28" t="s">
        <v>60</v>
      </c>
      <c r="F61" s="16">
        <f t="shared" si="2"/>
        <v>565709</v>
      </c>
      <c r="G61" s="16">
        <f>SUM(H61:L61)</f>
        <v>565709</v>
      </c>
      <c r="H61" s="29">
        <v>0</v>
      </c>
      <c r="I61" s="29">
        <f>510000+55709</f>
        <v>565709</v>
      </c>
      <c r="J61" s="29"/>
      <c r="K61" s="29"/>
      <c r="L61" s="29"/>
      <c r="M61" s="29"/>
    </row>
    <row r="62" spans="1:13" ht="12.75">
      <c r="A62" s="2" t="s">
        <v>72</v>
      </c>
      <c r="B62" s="3" t="s">
        <v>62</v>
      </c>
      <c r="C62" s="3"/>
      <c r="D62" s="3"/>
      <c r="E62" s="20" t="s">
        <v>63</v>
      </c>
      <c r="F62" s="6">
        <f t="shared" si="2"/>
        <v>2350000</v>
      </c>
      <c r="G62" s="6">
        <f>SUM(H62:L62)</f>
        <v>2350000</v>
      </c>
      <c r="H62" s="6">
        <f>H63</f>
        <v>60000</v>
      </c>
      <c r="I62" s="6">
        <f>I63</f>
        <v>2290000</v>
      </c>
      <c r="J62" s="6"/>
      <c r="K62" s="6">
        <f>K63</f>
        <v>0</v>
      </c>
      <c r="L62" s="6">
        <f>L63</f>
        <v>0</v>
      </c>
      <c r="M62" s="6"/>
    </row>
    <row r="63" spans="1:13" ht="12.75">
      <c r="A63" s="119"/>
      <c r="B63" s="154"/>
      <c r="C63" s="8" t="s">
        <v>64</v>
      </c>
      <c r="D63" s="8"/>
      <c r="E63" s="9" t="s">
        <v>65</v>
      </c>
      <c r="F63" s="11">
        <f t="shared" si="2"/>
        <v>2350000</v>
      </c>
      <c r="G63" s="11">
        <f>SUM(H63:L63)</f>
        <v>2350000</v>
      </c>
      <c r="H63" s="11">
        <f>H64+H68</f>
        <v>60000</v>
      </c>
      <c r="I63" s="11">
        <f>I64+I68</f>
        <v>2290000</v>
      </c>
      <c r="J63" s="11"/>
      <c r="K63" s="11">
        <f>K64+K68</f>
        <v>0</v>
      </c>
      <c r="L63" s="11">
        <f>L64+L68</f>
        <v>0</v>
      </c>
      <c r="M63" s="11"/>
    </row>
    <row r="64" spans="1:13" ht="12.75">
      <c r="A64" s="119"/>
      <c r="B64" s="154"/>
      <c r="C64" s="155"/>
      <c r="D64" s="25" t="s">
        <v>66</v>
      </c>
      <c r="E64" s="13" t="s">
        <v>21</v>
      </c>
      <c r="F64" s="14">
        <f t="shared" si="2"/>
        <v>2320000</v>
      </c>
      <c r="G64" s="14">
        <f>SUM(H64:L64)</f>
        <v>2320000</v>
      </c>
      <c r="H64" s="26">
        <f>H65+H66+H67</f>
        <v>30000</v>
      </c>
      <c r="I64" s="26">
        <f>I65+I66+I67</f>
        <v>2290000</v>
      </c>
      <c r="J64" s="26"/>
      <c r="K64" s="26">
        <f>K65+K66+K67</f>
        <v>0</v>
      </c>
      <c r="L64" s="26">
        <f>L65+L66+L67</f>
        <v>0</v>
      </c>
      <c r="M64" s="31"/>
    </row>
    <row r="65" spans="1:13" ht="12.75">
      <c r="A65" s="119"/>
      <c r="B65" s="154"/>
      <c r="C65" s="155"/>
      <c r="D65" s="156"/>
      <c r="E65" s="32" t="s">
        <v>67</v>
      </c>
      <c r="F65" s="16">
        <f t="shared" si="2"/>
        <v>2090000</v>
      </c>
      <c r="G65" s="33">
        <f>H65+I65+K65+L65</f>
        <v>2090000</v>
      </c>
      <c r="H65" s="33">
        <v>0</v>
      </c>
      <c r="I65" s="33">
        <v>2090000</v>
      </c>
      <c r="J65" s="33"/>
      <c r="K65" s="33"/>
      <c r="L65" s="34"/>
      <c r="M65" s="33" t="s">
        <v>23</v>
      </c>
    </row>
    <row r="66" spans="1:13" ht="22.5">
      <c r="A66" s="119"/>
      <c r="B66" s="154"/>
      <c r="C66" s="155"/>
      <c r="D66" s="157"/>
      <c r="E66" s="32" t="s">
        <v>68</v>
      </c>
      <c r="F66" s="16">
        <f t="shared" si="2"/>
        <v>200000</v>
      </c>
      <c r="G66" s="33">
        <f>H66+I66+K66+L66</f>
        <v>200000</v>
      </c>
      <c r="H66" s="33">
        <v>0</v>
      </c>
      <c r="I66" s="33">
        <v>200000</v>
      </c>
      <c r="J66" s="33"/>
      <c r="K66" s="33"/>
      <c r="L66" s="34"/>
      <c r="M66" s="33" t="s">
        <v>23</v>
      </c>
    </row>
    <row r="67" spans="1:13" ht="22.5">
      <c r="A67" s="119"/>
      <c r="B67" s="154"/>
      <c r="C67" s="155"/>
      <c r="D67" s="158"/>
      <c r="E67" s="32" t="s">
        <v>69</v>
      </c>
      <c r="F67" s="16">
        <f t="shared" si="2"/>
        <v>30000</v>
      </c>
      <c r="G67" s="33">
        <f>H67+I67+K67+L67</f>
        <v>30000</v>
      </c>
      <c r="H67" s="33">
        <v>30000</v>
      </c>
      <c r="I67" s="33"/>
      <c r="J67" s="33"/>
      <c r="K67" s="33"/>
      <c r="L67" s="34"/>
      <c r="M67" s="33" t="s">
        <v>23</v>
      </c>
    </row>
    <row r="68" spans="1:13" ht="12.75">
      <c r="A68" s="119"/>
      <c r="B68" s="154"/>
      <c r="C68" s="155"/>
      <c r="D68" s="12" t="s">
        <v>70</v>
      </c>
      <c r="E68" s="13" t="s">
        <v>59</v>
      </c>
      <c r="F68" s="14">
        <f t="shared" si="2"/>
        <v>30000</v>
      </c>
      <c r="G68" s="14">
        <f>SUM(H68:L68)</f>
        <v>30000</v>
      </c>
      <c r="H68" s="14">
        <f>H69</f>
        <v>30000</v>
      </c>
      <c r="I68" s="14"/>
      <c r="J68" s="14"/>
      <c r="K68" s="14"/>
      <c r="L68" s="14"/>
      <c r="M68" s="26"/>
    </row>
    <row r="69" spans="1:13" ht="12.75">
      <c r="A69" s="119"/>
      <c r="B69" s="154"/>
      <c r="C69" s="155"/>
      <c r="D69" s="7"/>
      <c r="E69" s="15" t="s">
        <v>71</v>
      </c>
      <c r="F69" s="16">
        <f t="shared" si="2"/>
        <v>30000</v>
      </c>
      <c r="G69" s="33">
        <f>H69+I69+K69+L69</f>
        <v>30000</v>
      </c>
      <c r="H69" s="16">
        <v>30000</v>
      </c>
      <c r="I69" s="16"/>
      <c r="J69" s="16"/>
      <c r="K69" s="16"/>
      <c r="L69" s="16"/>
      <c r="M69" s="33" t="s">
        <v>23</v>
      </c>
    </row>
    <row r="70" spans="1:13" ht="12.75">
      <c r="A70" s="2" t="s">
        <v>78</v>
      </c>
      <c r="B70" s="3" t="s">
        <v>73</v>
      </c>
      <c r="C70" s="3"/>
      <c r="D70" s="3"/>
      <c r="E70" s="20" t="s">
        <v>74</v>
      </c>
      <c r="F70" s="6">
        <f t="shared" si="2"/>
        <v>40000</v>
      </c>
      <c r="G70" s="6">
        <f>H70+I70+K70+L70</f>
        <v>40000</v>
      </c>
      <c r="H70" s="6">
        <f aca="true" t="shared" si="3" ref="H70:I72">H71</f>
        <v>40000</v>
      </c>
      <c r="I70" s="6">
        <f t="shared" si="3"/>
        <v>0</v>
      </c>
      <c r="J70" s="6"/>
      <c r="K70" s="6">
        <f aca="true" t="shared" si="4" ref="K70:L72">K71</f>
        <v>0</v>
      </c>
      <c r="L70" s="6">
        <f t="shared" si="4"/>
        <v>0</v>
      </c>
      <c r="M70" s="6"/>
    </row>
    <row r="71" spans="1:13" ht="12.75">
      <c r="A71" s="101"/>
      <c r="B71" s="144"/>
      <c r="C71" s="8" t="s">
        <v>75</v>
      </c>
      <c r="D71" s="8"/>
      <c r="E71" s="9" t="s">
        <v>76</v>
      </c>
      <c r="F71" s="10">
        <f t="shared" si="2"/>
        <v>40000</v>
      </c>
      <c r="G71" s="11">
        <f>G72</f>
        <v>40000</v>
      </c>
      <c r="H71" s="11">
        <f t="shared" si="3"/>
        <v>40000</v>
      </c>
      <c r="I71" s="11">
        <f t="shared" si="3"/>
        <v>0</v>
      </c>
      <c r="J71" s="11"/>
      <c r="K71" s="11">
        <f t="shared" si="4"/>
        <v>0</v>
      </c>
      <c r="L71" s="11">
        <f t="shared" si="4"/>
        <v>0</v>
      </c>
      <c r="M71" s="11"/>
    </row>
    <row r="72" spans="1:13" ht="12.75">
      <c r="A72" s="101"/>
      <c r="B72" s="144"/>
      <c r="C72" s="133"/>
      <c r="D72" s="12" t="s">
        <v>66</v>
      </c>
      <c r="E72" s="13" t="s">
        <v>21</v>
      </c>
      <c r="F72" s="14">
        <f t="shared" si="2"/>
        <v>40000</v>
      </c>
      <c r="G72" s="14">
        <f>SUM(H72:L72)</f>
        <v>40000</v>
      </c>
      <c r="H72" s="14">
        <f t="shared" si="3"/>
        <v>40000</v>
      </c>
      <c r="I72" s="14">
        <f t="shared" si="3"/>
        <v>0</v>
      </c>
      <c r="J72" s="14"/>
      <c r="K72" s="14">
        <f t="shared" si="4"/>
        <v>0</v>
      </c>
      <c r="L72" s="14">
        <f t="shared" si="4"/>
        <v>0</v>
      </c>
      <c r="M72" s="14"/>
    </row>
    <row r="73" spans="1:13" ht="12.75">
      <c r="A73" s="98"/>
      <c r="B73" s="145"/>
      <c r="C73" s="133"/>
      <c r="D73" s="7"/>
      <c r="E73" s="15" t="s">
        <v>77</v>
      </c>
      <c r="F73" s="16">
        <f t="shared" si="2"/>
        <v>40000</v>
      </c>
      <c r="G73" s="33">
        <f>H73+I73+K73+L73</f>
        <v>40000</v>
      </c>
      <c r="H73" s="16">
        <v>40000</v>
      </c>
      <c r="I73" s="16">
        <v>0</v>
      </c>
      <c r="J73" s="16"/>
      <c r="K73" s="16"/>
      <c r="L73" s="16"/>
      <c r="M73" s="16" t="s">
        <v>23</v>
      </c>
    </row>
    <row r="74" spans="1:13" ht="12.75">
      <c r="A74" s="2" t="s">
        <v>94</v>
      </c>
      <c r="B74" s="3" t="s">
        <v>79</v>
      </c>
      <c r="C74" s="4"/>
      <c r="D74" s="4"/>
      <c r="E74" s="35" t="s">
        <v>80</v>
      </c>
      <c r="F74" s="6">
        <f>G74</f>
        <v>4006915</v>
      </c>
      <c r="G74" s="6">
        <f>H74+I74+K74+L74</f>
        <v>4006915</v>
      </c>
      <c r="H74" s="6">
        <f>H75+H84</f>
        <v>500000</v>
      </c>
      <c r="I74" s="6">
        <f>I75+I84</f>
        <v>1071856</v>
      </c>
      <c r="J74" s="6"/>
      <c r="K74" s="6">
        <f>K75+K84</f>
        <v>500000</v>
      </c>
      <c r="L74" s="6">
        <f>L75+L84</f>
        <v>1935059</v>
      </c>
      <c r="M74" s="6"/>
    </row>
    <row r="75" spans="1:13" ht="12.75">
      <c r="A75" s="115"/>
      <c r="B75" s="148"/>
      <c r="C75" s="36">
        <v>80101</v>
      </c>
      <c r="D75" s="36"/>
      <c r="E75" s="37" t="s">
        <v>81</v>
      </c>
      <c r="F75" s="10">
        <f>G75</f>
        <v>1630375</v>
      </c>
      <c r="G75" s="24">
        <f>H75+I75+K75+L75</f>
        <v>1630375</v>
      </c>
      <c r="H75" s="11">
        <f>H76+H80+H82</f>
        <v>400000</v>
      </c>
      <c r="I75" s="11">
        <f>I76+I80+I82</f>
        <v>730375</v>
      </c>
      <c r="J75" s="11"/>
      <c r="K75" s="11">
        <f>K76+K80+K82</f>
        <v>500000</v>
      </c>
      <c r="L75" s="11">
        <f>L76+L80+L82</f>
        <v>0</v>
      </c>
      <c r="M75" s="11"/>
    </row>
    <row r="76" spans="1:13" ht="12.75">
      <c r="A76" s="116"/>
      <c r="B76" s="149"/>
      <c r="C76" s="151"/>
      <c r="D76" s="38">
        <v>6050</v>
      </c>
      <c r="E76" s="13" t="s">
        <v>21</v>
      </c>
      <c r="F76" s="14">
        <f>G76</f>
        <v>1630375</v>
      </c>
      <c r="G76" s="14">
        <f>SUM(H76:L76)</f>
        <v>1630375</v>
      </c>
      <c r="H76" s="26">
        <f>H77+H78+H79</f>
        <v>400000</v>
      </c>
      <c r="I76" s="26">
        <f>I77+I78+I79</f>
        <v>730375</v>
      </c>
      <c r="J76" s="26"/>
      <c r="K76" s="26">
        <f>K77+K78+K79</f>
        <v>500000</v>
      </c>
      <c r="L76" s="26">
        <f>L77+L78+L79</f>
        <v>0</v>
      </c>
      <c r="M76" s="39"/>
    </row>
    <row r="77" spans="1:13" ht="12.75">
      <c r="A77" s="116"/>
      <c r="B77" s="149"/>
      <c r="C77" s="152"/>
      <c r="D77" s="137"/>
      <c r="E77" s="40" t="s">
        <v>82</v>
      </c>
      <c r="F77" s="16">
        <f aca="true" t="shared" si="5" ref="F77:F98">G77</f>
        <v>130000</v>
      </c>
      <c r="G77" s="33">
        <f>H77+I77+K77+L77</f>
        <v>130000</v>
      </c>
      <c r="H77" s="33">
        <v>0</v>
      </c>
      <c r="I77" s="33">
        <v>130000</v>
      </c>
      <c r="J77" s="33"/>
      <c r="K77" s="33">
        <v>0</v>
      </c>
      <c r="L77" s="33"/>
      <c r="M77" s="33" t="s">
        <v>23</v>
      </c>
    </row>
    <row r="78" spans="1:13" ht="12.75">
      <c r="A78" s="116"/>
      <c r="B78" s="149"/>
      <c r="C78" s="152"/>
      <c r="D78" s="138"/>
      <c r="E78" s="41" t="s">
        <v>83</v>
      </c>
      <c r="F78" s="42">
        <f>G78</f>
        <v>950000</v>
      </c>
      <c r="G78" s="42">
        <f>H78+I78+K78+L78</f>
        <v>950000</v>
      </c>
      <c r="H78" s="43">
        <v>400000</v>
      </c>
      <c r="I78" s="43">
        <v>250000</v>
      </c>
      <c r="J78" s="44" t="s">
        <v>84</v>
      </c>
      <c r="K78" s="33">
        <v>300000</v>
      </c>
      <c r="L78" s="43"/>
      <c r="M78" s="43" t="s">
        <v>23</v>
      </c>
    </row>
    <row r="79" spans="1:13" ht="22.5">
      <c r="A79" s="116"/>
      <c r="B79" s="149"/>
      <c r="C79" s="152"/>
      <c r="D79" s="138"/>
      <c r="E79" s="41" t="s">
        <v>85</v>
      </c>
      <c r="F79" s="42">
        <f>G79</f>
        <v>550375</v>
      </c>
      <c r="G79" s="42">
        <f>H79+I79+K79+L79</f>
        <v>550375</v>
      </c>
      <c r="H79" s="43">
        <v>0</v>
      </c>
      <c r="I79" s="43">
        <v>350375</v>
      </c>
      <c r="J79" s="44" t="s">
        <v>84</v>
      </c>
      <c r="K79" s="33">
        <v>200000</v>
      </c>
      <c r="L79" s="43"/>
      <c r="M79" s="43" t="s">
        <v>23</v>
      </c>
    </row>
    <row r="80" spans="1:13" ht="12.75">
      <c r="A80" s="116"/>
      <c r="B80" s="149"/>
      <c r="C80" s="152"/>
      <c r="D80" s="38">
        <v>6058</v>
      </c>
      <c r="E80" s="45" t="s">
        <v>21</v>
      </c>
      <c r="F80" s="14">
        <f>G80</f>
        <v>0</v>
      </c>
      <c r="G80" s="26">
        <f>H80+I80+K80+L80</f>
        <v>0</v>
      </c>
      <c r="H80" s="26">
        <f>H81</f>
        <v>0</v>
      </c>
      <c r="I80" s="26">
        <f>I81</f>
        <v>0</v>
      </c>
      <c r="J80" s="26"/>
      <c r="K80" s="26">
        <f>K81</f>
        <v>0</v>
      </c>
      <c r="L80" s="26">
        <f>L81</f>
        <v>0</v>
      </c>
      <c r="M80" s="46"/>
    </row>
    <row r="81" spans="1:13" ht="22.5">
      <c r="A81" s="116"/>
      <c r="B81" s="149"/>
      <c r="C81" s="152"/>
      <c r="D81" s="47"/>
      <c r="E81" s="40" t="s">
        <v>86</v>
      </c>
      <c r="F81" s="16">
        <f t="shared" si="5"/>
        <v>0</v>
      </c>
      <c r="G81" s="33">
        <f>SUM(H81:L81)</f>
        <v>0</v>
      </c>
      <c r="H81" s="33">
        <v>0</v>
      </c>
      <c r="I81" s="48"/>
      <c r="J81" s="49"/>
      <c r="K81" s="33"/>
      <c r="L81" s="50">
        <v>0</v>
      </c>
      <c r="M81" s="50" t="s">
        <v>23</v>
      </c>
    </row>
    <row r="82" spans="1:13" ht="12.75">
      <c r="A82" s="116"/>
      <c r="B82" s="149"/>
      <c r="C82" s="152"/>
      <c r="D82" s="51">
        <v>6059</v>
      </c>
      <c r="E82" s="45" t="s">
        <v>21</v>
      </c>
      <c r="F82" s="14">
        <f t="shared" si="5"/>
        <v>0</v>
      </c>
      <c r="G82" s="26">
        <f>H82+I82+K82+L82</f>
        <v>0</v>
      </c>
      <c r="H82" s="26">
        <f>H83</f>
        <v>0</v>
      </c>
      <c r="I82" s="26">
        <f>I83</f>
        <v>0</v>
      </c>
      <c r="J82" s="26"/>
      <c r="K82" s="26">
        <f>K83</f>
        <v>0</v>
      </c>
      <c r="L82" s="26">
        <f>L83</f>
        <v>0</v>
      </c>
      <c r="M82" s="46"/>
    </row>
    <row r="83" spans="1:13" ht="22.5">
      <c r="A83" s="116"/>
      <c r="B83" s="149"/>
      <c r="C83" s="153"/>
      <c r="D83" s="47"/>
      <c r="E83" s="40" t="s">
        <v>86</v>
      </c>
      <c r="F83" s="16">
        <f t="shared" si="5"/>
        <v>0</v>
      </c>
      <c r="G83" s="33">
        <f>SUM(H83:L83)</f>
        <v>0</v>
      </c>
      <c r="H83" s="33">
        <v>0</v>
      </c>
      <c r="I83" s="33">
        <v>0</v>
      </c>
      <c r="J83" s="33"/>
      <c r="K83" s="33"/>
      <c r="L83" s="52"/>
      <c r="M83" s="33" t="s">
        <v>23</v>
      </c>
    </row>
    <row r="84" spans="1:13" ht="12.75">
      <c r="A84" s="116"/>
      <c r="B84" s="149"/>
      <c r="C84" s="53">
        <v>80120</v>
      </c>
      <c r="D84" s="53"/>
      <c r="E84" s="54" t="s">
        <v>87</v>
      </c>
      <c r="F84" s="10">
        <f>G84</f>
        <v>2376540</v>
      </c>
      <c r="G84" s="24">
        <f>H84+I84+K84+L84</f>
        <v>2376540</v>
      </c>
      <c r="H84" s="11">
        <f>H85+H87+H89</f>
        <v>100000</v>
      </c>
      <c r="I84" s="11">
        <f>I85+I87+I89</f>
        <v>341481</v>
      </c>
      <c r="J84" s="11"/>
      <c r="K84" s="11">
        <f>K85+K87+K89</f>
        <v>0</v>
      </c>
      <c r="L84" s="11">
        <f>L85+L87+L89</f>
        <v>1935059</v>
      </c>
      <c r="M84" s="11"/>
    </row>
    <row r="85" spans="1:13" ht="12.75">
      <c r="A85" s="116"/>
      <c r="B85" s="149"/>
      <c r="C85" s="140"/>
      <c r="D85" s="38">
        <v>6050</v>
      </c>
      <c r="E85" s="13" t="s">
        <v>21</v>
      </c>
      <c r="F85" s="14">
        <f t="shared" si="5"/>
        <v>100000</v>
      </c>
      <c r="G85" s="26">
        <f>H85+I85+K85+L85</f>
        <v>100000</v>
      </c>
      <c r="H85" s="26">
        <f>H86+H87+H88</f>
        <v>100000</v>
      </c>
      <c r="I85" s="26">
        <f>I86+I87+I88</f>
        <v>0</v>
      </c>
      <c r="J85" s="26"/>
      <c r="K85" s="26">
        <f>K86+K87+K88</f>
        <v>0</v>
      </c>
      <c r="L85" s="26">
        <f>L86</f>
        <v>0</v>
      </c>
      <c r="M85" s="39"/>
    </row>
    <row r="86" spans="1:13" ht="22.5">
      <c r="A86" s="116"/>
      <c r="B86" s="149"/>
      <c r="C86" s="141"/>
      <c r="D86" s="73"/>
      <c r="E86" s="74" t="s">
        <v>121</v>
      </c>
      <c r="F86" s="16">
        <f t="shared" si="5"/>
        <v>100000</v>
      </c>
      <c r="G86" s="33">
        <f>SUM(H86:L86)</f>
        <v>100000</v>
      </c>
      <c r="H86" s="29">
        <v>100000</v>
      </c>
      <c r="I86" s="29"/>
      <c r="J86" s="29"/>
      <c r="K86" s="29"/>
      <c r="L86" s="29"/>
      <c r="M86" s="29"/>
    </row>
    <row r="87" spans="1:13" ht="12.75">
      <c r="A87" s="116"/>
      <c r="B87" s="149"/>
      <c r="C87" s="141"/>
      <c r="D87" s="51">
        <v>6058</v>
      </c>
      <c r="E87" s="45" t="s">
        <v>21</v>
      </c>
      <c r="F87" s="14">
        <f>G87</f>
        <v>1935059</v>
      </c>
      <c r="G87" s="14">
        <f>SUM(H87:L87)</f>
        <v>1935059</v>
      </c>
      <c r="H87" s="26">
        <f>H88</f>
        <v>0</v>
      </c>
      <c r="I87" s="26">
        <f>I88</f>
        <v>0</v>
      </c>
      <c r="J87" s="26"/>
      <c r="K87" s="26">
        <f>K88</f>
        <v>0</v>
      </c>
      <c r="L87" s="26">
        <f>L88</f>
        <v>1935059</v>
      </c>
      <c r="M87" s="26"/>
    </row>
    <row r="88" spans="1:13" ht="33.75">
      <c r="A88" s="116"/>
      <c r="B88" s="149"/>
      <c r="C88" s="141"/>
      <c r="D88" s="47"/>
      <c r="E88" s="40" t="s">
        <v>88</v>
      </c>
      <c r="F88" s="16">
        <f t="shared" si="5"/>
        <v>1935059</v>
      </c>
      <c r="G88" s="33">
        <f>SUM(H88:L88)</f>
        <v>1935059</v>
      </c>
      <c r="H88" s="33">
        <v>0</v>
      </c>
      <c r="I88" s="33">
        <v>0</v>
      </c>
      <c r="J88" s="33"/>
      <c r="K88" s="33">
        <v>0</v>
      </c>
      <c r="L88" s="33">
        <v>1935059</v>
      </c>
      <c r="M88" s="33" t="s">
        <v>23</v>
      </c>
    </row>
    <row r="89" spans="1:13" ht="12.75">
      <c r="A89" s="116"/>
      <c r="B89" s="149"/>
      <c r="C89" s="141"/>
      <c r="D89" s="51">
        <v>6059</v>
      </c>
      <c r="E89" s="45" t="s">
        <v>21</v>
      </c>
      <c r="F89" s="14">
        <f>G89</f>
        <v>341481</v>
      </c>
      <c r="G89" s="14">
        <f>SUM(H89:L89)</f>
        <v>341481</v>
      </c>
      <c r="H89" s="26">
        <f>H90</f>
        <v>0</v>
      </c>
      <c r="I89" s="26">
        <f>I90</f>
        <v>341481</v>
      </c>
      <c r="J89" s="26"/>
      <c r="K89" s="26">
        <f>K90</f>
        <v>0</v>
      </c>
      <c r="L89" s="26">
        <f>L90</f>
        <v>0</v>
      </c>
      <c r="M89" s="26"/>
    </row>
    <row r="90" spans="1:13" ht="33.75">
      <c r="A90" s="117"/>
      <c r="B90" s="150"/>
      <c r="C90" s="142"/>
      <c r="D90" s="47"/>
      <c r="E90" s="40" t="s">
        <v>88</v>
      </c>
      <c r="F90" s="16">
        <f t="shared" si="5"/>
        <v>341481</v>
      </c>
      <c r="G90" s="33">
        <f>SUM(H90:L90)</f>
        <v>341481</v>
      </c>
      <c r="H90" s="33">
        <v>0</v>
      </c>
      <c r="I90" s="33">
        <v>341481</v>
      </c>
      <c r="J90" s="33"/>
      <c r="K90" s="33">
        <v>0</v>
      </c>
      <c r="L90" s="33">
        <v>0</v>
      </c>
      <c r="M90" s="33" t="s">
        <v>23</v>
      </c>
    </row>
    <row r="91" spans="1:13" ht="12.75">
      <c r="A91" s="2" t="s">
        <v>108</v>
      </c>
      <c r="B91" s="3" t="s">
        <v>89</v>
      </c>
      <c r="C91" s="55"/>
      <c r="D91" s="55"/>
      <c r="E91" s="56" t="s">
        <v>90</v>
      </c>
      <c r="F91" s="6">
        <f t="shared" si="5"/>
        <v>26500</v>
      </c>
      <c r="G91" s="6">
        <f>H91+I91+K91+L91</f>
        <v>26500</v>
      </c>
      <c r="H91" s="6">
        <f>H95+H92</f>
        <v>26500</v>
      </c>
      <c r="I91" s="6">
        <f>I95+I92</f>
        <v>0</v>
      </c>
      <c r="J91" s="6"/>
      <c r="K91" s="6">
        <f>K95+K92</f>
        <v>0</v>
      </c>
      <c r="L91" s="6">
        <f>L95+L92</f>
        <v>0</v>
      </c>
      <c r="M91" s="6"/>
    </row>
    <row r="92" spans="1:13" ht="33.75">
      <c r="A92" s="176"/>
      <c r="B92" s="143"/>
      <c r="C92" s="53">
        <v>85212</v>
      </c>
      <c r="D92" s="53"/>
      <c r="E92" s="54" t="s">
        <v>138</v>
      </c>
      <c r="F92" s="10">
        <f>G92</f>
        <v>3500</v>
      </c>
      <c r="G92" s="24">
        <f>H92+I92+K92+L92</f>
        <v>3500</v>
      </c>
      <c r="H92" s="11">
        <f aca="true" t="shared" si="6" ref="H92:I96">H93</f>
        <v>3500</v>
      </c>
      <c r="I92" s="11">
        <f>I93</f>
        <v>0</v>
      </c>
      <c r="J92" s="11"/>
      <c r="K92" s="11">
        <f>K93</f>
        <v>0</v>
      </c>
      <c r="L92" s="11">
        <f>L93</f>
        <v>0</v>
      </c>
      <c r="M92" s="11"/>
    </row>
    <row r="93" spans="1:13" ht="12.75">
      <c r="A93" s="101"/>
      <c r="B93" s="144"/>
      <c r="C93" s="146"/>
      <c r="D93" s="51">
        <v>6060</v>
      </c>
      <c r="E93" s="13" t="s">
        <v>59</v>
      </c>
      <c r="F93" s="14">
        <f>G93</f>
        <v>3500</v>
      </c>
      <c r="G93" s="14">
        <f>SUM(H93:L93)</f>
        <v>3500</v>
      </c>
      <c r="H93" s="26">
        <f t="shared" si="6"/>
        <v>3500</v>
      </c>
      <c r="I93" s="26">
        <f>I94</f>
        <v>0</v>
      </c>
      <c r="J93" s="26"/>
      <c r="K93" s="26">
        <f>K94</f>
        <v>0</v>
      </c>
      <c r="L93" s="26">
        <f>L94</f>
        <v>0</v>
      </c>
      <c r="M93" s="26"/>
    </row>
    <row r="94" spans="1:13" ht="12.75">
      <c r="A94" s="101"/>
      <c r="B94" s="144"/>
      <c r="C94" s="147"/>
      <c r="D94" s="73"/>
      <c r="E94" s="74" t="s">
        <v>139</v>
      </c>
      <c r="F94" s="16">
        <f t="shared" si="5"/>
        <v>3500</v>
      </c>
      <c r="G94" s="33">
        <f>SUM(H94:L94)</f>
        <v>3500</v>
      </c>
      <c r="H94" s="29">
        <v>3500</v>
      </c>
      <c r="I94" s="29">
        <v>0</v>
      </c>
      <c r="J94" s="29"/>
      <c r="K94" s="29">
        <v>0</v>
      </c>
      <c r="L94" s="29">
        <v>0</v>
      </c>
      <c r="M94" s="29" t="s">
        <v>93</v>
      </c>
    </row>
    <row r="95" spans="1:13" ht="12.75">
      <c r="A95" s="101"/>
      <c r="B95" s="144"/>
      <c r="C95" s="53">
        <v>85219</v>
      </c>
      <c r="D95" s="53"/>
      <c r="E95" s="54" t="s">
        <v>91</v>
      </c>
      <c r="F95" s="10">
        <f>G95</f>
        <v>23000</v>
      </c>
      <c r="G95" s="24">
        <f>H95+I95+K95+L95</f>
        <v>23000</v>
      </c>
      <c r="H95" s="11">
        <f t="shared" si="6"/>
        <v>23000</v>
      </c>
      <c r="I95" s="11">
        <f t="shared" si="6"/>
        <v>0</v>
      </c>
      <c r="J95" s="11"/>
      <c r="K95" s="11">
        <f>K96</f>
        <v>0</v>
      </c>
      <c r="L95" s="11">
        <f>L96</f>
        <v>0</v>
      </c>
      <c r="M95" s="11"/>
    </row>
    <row r="96" spans="1:13" ht="12.75">
      <c r="A96" s="101"/>
      <c r="B96" s="144"/>
      <c r="C96" s="137"/>
      <c r="D96" s="12" t="s">
        <v>70</v>
      </c>
      <c r="E96" s="13" t="s">
        <v>59</v>
      </c>
      <c r="F96" s="14">
        <f>G96</f>
        <v>23000</v>
      </c>
      <c r="G96" s="14">
        <f>SUM(H96:L96)</f>
        <v>23000</v>
      </c>
      <c r="H96" s="26">
        <f t="shared" si="6"/>
        <v>23000</v>
      </c>
      <c r="I96" s="26">
        <f t="shared" si="6"/>
        <v>0</v>
      </c>
      <c r="J96" s="26"/>
      <c r="K96" s="26">
        <f>K97</f>
        <v>0</v>
      </c>
      <c r="L96" s="26">
        <f>L97</f>
        <v>0</v>
      </c>
      <c r="M96" s="26"/>
    </row>
    <row r="97" spans="1:13" ht="12.75">
      <c r="A97" s="98"/>
      <c r="B97" s="145"/>
      <c r="C97" s="139"/>
      <c r="D97" s="57"/>
      <c r="E97" s="17" t="s">
        <v>92</v>
      </c>
      <c r="F97" s="16">
        <f t="shared" si="5"/>
        <v>23000</v>
      </c>
      <c r="G97" s="33">
        <f>SUM(H97:L97)</f>
        <v>23000</v>
      </c>
      <c r="H97" s="33">
        <v>23000</v>
      </c>
      <c r="I97" s="33">
        <v>0</v>
      </c>
      <c r="J97" s="33"/>
      <c r="K97" s="33">
        <v>0</v>
      </c>
      <c r="L97" s="33">
        <v>0</v>
      </c>
      <c r="M97" s="33" t="s">
        <v>93</v>
      </c>
    </row>
    <row r="98" spans="1:13" ht="12.75">
      <c r="A98" s="2" t="s">
        <v>135</v>
      </c>
      <c r="B98" s="3" t="s">
        <v>95</v>
      </c>
      <c r="C98" s="3"/>
      <c r="D98" s="3"/>
      <c r="E98" s="20" t="s">
        <v>96</v>
      </c>
      <c r="F98" s="6">
        <f t="shared" si="5"/>
        <v>2993404</v>
      </c>
      <c r="G98" s="6">
        <f>H98+I98+K98+L98</f>
        <v>2993404</v>
      </c>
      <c r="H98" s="6">
        <f>H99+H110+H115</f>
        <v>268750</v>
      </c>
      <c r="I98" s="6">
        <f>I99+I110+I115</f>
        <v>442061</v>
      </c>
      <c r="J98" s="6"/>
      <c r="K98" s="6">
        <f>K99+K110+K115</f>
        <v>0</v>
      </c>
      <c r="L98" s="6">
        <f>L99+L110+L115</f>
        <v>2282593</v>
      </c>
      <c r="M98" s="6"/>
    </row>
    <row r="99" spans="1:13" ht="12.75">
      <c r="A99" s="121"/>
      <c r="B99" s="100"/>
      <c r="C99" s="8" t="s">
        <v>97</v>
      </c>
      <c r="D99" s="58"/>
      <c r="E99" s="9" t="s">
        <v>98</v>
      </c>
      <c r="F99" s="11">
        <f>G99</f>
        <v>191500</v>
      </c>
      <c r="G99" s="11">
        <f>G100+G106+G108</f>
        <v>191500</v>
      </c>
      <c r="H99" s="11">
        <f>H100+H106+H108</f>
        <v>147250</v>
      </c>
      <c r="I99" s="11">
        <f>I100+I106+I108</f>
        <v>40000</v>
      </c>
      <c r="J99" s="11"/>
      <c r="K99" s="11">
        <f>K100+K106+K108</f>
        <v>0</v>
      </c>
      <c r="L99" s="11">
        <f>L100+L106+L108</f>
        <v>4250</v>
      </c>
      <c r="M99" s="10"/>
    </row>
    <row r="100" spans="1:13" ht="12.75">
      <c r="A100" s="121"/>
      <c r="B100" s="100"/>
      <c r="C100" s="113"/>
      <c r="D100" s="59" t="s">
        <v>66</v>
      </c>
      <c r="E100" s="13" t="s">
        <v>21</v>
      </c>
      <c r="F100" s="14">
        <f aca="true" t="shared" si="7" ref="F100:F129">G100</f>
        <v>183000</v>
      </c>
      <c r="G100" s="14">
        <f aca="true" t="shared" si="8" ref="G100:G105">SUM(H100:L100)</f>
        <v>183000</v>
      </c>
      <c r="H100" s="14">
        <f>H101+H102+H103+H104+H105</f>
        <v>143000</v>
      </c>
      <c r="I100" s="14">
        <f>I101+I102+I103+I104+I105</f>
        <v>40000</v>
      </c>
      <c r="J100" s="14"/>
      <c r="K100" s="14">
        <f>K101+K102+K103+K104+K105</f>
        <v>0</v>
      </c>
      <c r="L100" s="14">
        <f>L101+L102+L103+L104+L105</f>
        <v>0</v>
      </c>
      <c r="M100" s="14"/>
    </row>
    <row r="101" spans="1:13" ht="12.75">
      <c r="A101" s="121"/>
      <c r="B101" s="100"/>
      <c r="C101" s="99"/>
      <c r="D101" s="134"/>
      <c r="E101" s="17" t="s">
        <v>99</v>
      </c>
      <c r="F101" s="16">
        <f t="shared" si="7"/>
        <v>40000</v>
      </c>
      <c r="G101" s="18">
        <f t="shared" si="8"/>
        <v>40000</v>
      </c>
      <c r="H101" s="18">
        <v>40000</v>
      </c>
      <c r="I101" s="18">
        <v>0</v>
      </c>
      <c r="J101" s="18"/>
      <c r="K101" s="16">
        <v>0</v>
      </c>
      <c r="L101" s="16">
        <v>0</v>
      </c>
      <c r="M101" s="16" t="s">
        <v>23</v>
      </c>
    </row>
    <row r="102" spans="1:13" ht="12.75">
      <c r="A102" s="121"/>
      <c r="B102" s="100"/>
      <c r="C102" s="99"/>
      <c r="D102" s="135"/>
      <c r="E102" s="15" t="s">
        <v>100</v>
      </c>
      <c r="F102" s="16">
        <f t="shared" si="7"/>
        <v>40000</v>
      </c>
      <c r="G102" s="18">
        <f t="shared" si="8"/>
        <v>40000</v>
      </c>
      <c r="H102" s="16">
        <v>0</v>
      </c>
      <c r="I102" s="16">
        <v>40000</v>
      </c>
      <c r="J102" s="16"/>
      <c r="K102" s="16">
        <v>0</v>
      </c>
      <c r="L102" s="16">
        <v>0</v>
      </c>
      <c r="M102" s="16" t="s">
        <v>23</v>
      </c>
    </row>
    <row r="103" spans="1:13" ht="12.75">
      <c r="A103" s="121"/>
      <c r="B103" s="100"/>
      <c r="C103" s="99"/>
      <c r="D103" s="135"/>
      <c r="E103" s="15" t="s">
        <v>101</v>
      </c>
      <c r="F103" s="16">
        <f t="shared" si="7"/>
        <v>40000</v>
      </c>
      <c r="G103" s="18">
        <f t="shared" si="8"/>
        <v>40000</v>
      </c>
      <c r="H103" s="16">
        <v>40000</v>
      </c>
      <c r="I103" s="16">
        <v>0</v>
      </c>
      <c r="J103" s="16"/>
      <c r="K103" s="16">
        <v>0</v>
      </c>
      <c r="L103" s="16">
        <v>0</v>
      </c>
      <c r="M103" s="16" t="s">
        <v>23</v>
      </c>
    </row>
    <row r="104" spans="1:13" ht="12.75">
      <c r="A104" s="121"/>
      <c r="B104" s="100"/>
      <c r="C104" s="99"/>
      <c r="D104" s="135"/>
      <c r="E104" s="15" t="s">
        <v>102</v>
      </c>
      <c r="F104" s="16">
        <f t="shared" si="7"/>
        <v>0</v>
      </c>
      <c r="G104" s="18">
        <f t="shared" si="8"/>
        <v>0</v>
      </c>
      <c r="H104" s="16">
        <v>0</v>
      </c>
      <c r="I104" s="16">
        <v>0</v>
      </c>
      <c r="J104" s="16"/>
      <c r="K104" s="16">
        <v>0</v>
      </c>
      <c r="L104" s="16">
        <v>0</v>
      </c>
      <c r="M104" s="16" t="s">
        <v>23</v>
      </c>
    </row>
    <row r="105" spans="1:13" ht="12.75">
      <c r="A105" s="121"/>
      <c r="B105" s="100"/>
      <c r="C105" s="99"/>
      <c r="D105" s="136"/>
      <c r="E105" s="15" t="s">
        <v>141</v>
      </c>
      <c r="F105" s="16">
        <f t="shared" si="7"/>
        <v>63000</v>
      </c>
      <c r="G105" s="18">
        <f t="shared" si="8"/>
        <v>63000</v>
      </c>
      <c r="H105" s="16">
        <v>63000</v>
      </c>
      <c r="I105" s="16"/>
      <c r="J105" s="16"/>
      <c r="K105" s="16"/>
      <c r="L105" s="16"/>
      <c r="M105" s="16"/>
    </row>
    <row r="106" spans="1:13" ht="12.75">
      <c r="A106" s="121"/>
      <c r="B106" s="100"/>
      <c r="C106" s="99"/>
      <c r="D106" s="59" t="s">
        <v>34</v>
      </c>
      <c r="E106" s="13" t="s">
        <v>21</v>
      </c>
      <c r="F106" s="14">
        <f>G106</f>
        <v>4250</v>
      </c>
      <c r="G106" s="14">
        <f>H106+I106+K106+L106</f>
        <v>4250</v>
      </c>
      <c r="H106" s="14">
        <f>H107</f>
        <v>0</v>
      </c>
      <c r="I106" s="14">
        <f>I107</f>
        <v>0</v>
      </c>
      <c r="J106" s="14"/>
      <c r="K106" s="14">
        <f>K107</f>
        <v>0</v>
      </c>
      <c r="L106" s="14">
        <f>L107</f>
        <v>4250</v>
      </c>
      <c r="M106" s="14"/>
    </row>
    <row r="107" spans="1:13" ht="33.75">
      <c r="A107" s="121"/>
      <c r="B107" s="100"/>
      <c r="C107" s="99"/>
      <c r="D107" s="60"/>
      <c r="E107" s="15" t="s">
        <v>122</v>
      </c>
      <c r="F107" s="16">
        <f t="shared" si="7"/>
        <v>4250</v>
      </c>
      <c r="G107" s="18">
        <f>SUM(H107:L107)</f>
        <v>4250</v>
      </c>
      <c r="H107" s="16">
        <v>0</v>
      </c>
      <c r="I107" s="16">
        <v>0</v>
      </c>
      <c r="J107" s="16"/>
      <c r="K107" s="16">
        <v>0</v>
      </c>
      <c r="L107" s="16">
        <v>4250</v>
      </c>
      <c r="M107" s="16" t="s">
        <v>23</v>
      </c>
    </row>
    <row r="108" spans="1:13" ht="12.75">
      <c r="A108" s="121"/>
      <c r="B108" s="100"/>
      <c r="C108" s="99"/>
      <c r="D108" s="59" t="s">
        <v>42</v>
      </c>
      <c r="E108" s="13" t="s">
        <v>21</v>
      </c>
      <c r="F108" s="14">
        <f>G108</f>
        <v>4250</v>
      </c>
      <c r="G108" s="14">
        <f>H108+I108+K108+L108</f>
        <v>4250</v>
      </c>
      <c r="H108" s="14">
        <f>H109</f>
        <v>4250</v>
      </c>
      <c r="I108" s="14">
        <f>I109</f>
        <v>0</v>
      </c>
      <c r="J108" s="14"/>
      <c r="K108" s="14">
        <f>K109</f>
        <v>0</v>
      </c>
      <c r="L108" s="14">
        <f>L109</f>
        <v>0</v>
      </c>
      <c r="M108" s="14"/>
    </row>
    <row r="109" spans="1:13" ht="33.75">
      <c r="A109" s="121"/>
      <c r="B109" s="100"/>
      <c r="C109" s="114"/>
      <c r="D109" s="60"/>
      <c r="E109" s="15" t="s">
        <v>122</v>
      </c>
      <c r="F109" s="16">
        <f t="shared" si="7"/>
        <v>4250</v>
      </c>
      <c r="G109" s="18">
        <f>SUM(H109:L109)</f>
        <v>4250</v>
      </c>
      <c r="H109" s="16">
        <v>4250</v>
      </c>
      <c r="I109" s="16">
        <v>0</v>
      </c>
      <c r="J109" s="16"/>
      <c r="K109" s="16">
        <v>0</v>
      </c>
      <c r="L109" s="16">
        <v>0</v>
      </c>
      <c r="M109" s="16" t="s">
        <v>23</v>
      </c>
    </row>
    <row r="110" spans="1:13" ht="12.75">
      <c r="A110" s="121"/>
      <c r="B110" s="100"/>
      <c r="C110" s="8" t="s">
        <v>103</v>
      </c>
      <c r="D110" s="58"/>
      <c r="E110" s="9" t="s">
        <v>104</v>
      </c>
      <c r="F110" s="10">
        <f t="shared" si="7"/>
        <v>2680404</v>
      </c>
      <c r="G110" s="11">
        <f>G111+G113</f>
        <v>2680404</v>
      </c>
      <c r="H110" s="11">
        <f>H111+H113</f>
        <v>0</v>
      </c>
      <c r="I110" s="11">
        <f>I111+I113</f>
        <v>402061</v>
      </c>
      <c r="J110" s="11"/>
      <c r="K110" s="11">
        <f>K111+K113</f>
        <v>0</v>
      </c>
      <c r="L110" s="11">
        <f>L111+L113</f>
        <v>2278343</v>
      </c>
      <c r="M110" s="11"/>
    </row>
    <row r="111" spans="1:13" ht="12.75">
      <c r="A111" s="121"/>
      <c r="B111" s="100"/>
      <c r="C111" s="113"/>
      <c r="D111" s="59" t="s">
        <v>34</v>
      </c>
      <c r="E111" s="13" t="s">
        <v>21</v>
      </c>
      <c r="F111" s="14">
        <f t="shared" si="7"/>
        <v>2278343</v>
      </c>
      <c r="G111" s="14">
        <f>H111+I111+K111+L111</f>
        <v>2278343</v>
      </c>
      <c r="H111" s="14">
        <f>H112</f>
        <v>0</v>
      </c>
      <c r="I111" s="14">
        <f>I112</f>
        <v>0</v>
      </c>
      <c r="J111" s="14"/>
      <c r="K111" s="14">
        <f>K112</f>
        <v>0</v>
      </c>
      <c r="L111" s="14">
        <f>L112</f>
        <v>2278343</v>
      </c>
      <c r="M111" s="14"/>
    </row>
    <row r="112" spans="1:13" ht="13.5" customHeight="1">
      <c r="A112" s="121"/>
      <c r="B112" s="100"/>
      <c r="C112" s="99"/>
      <c r="D112" s="61"/>
      <c r="E112" s="17" t="s">
        <v>105</v>
      </c>
      <c r="F112" s="16">
        <f t="shared" si="7"/>
        <v>2278343</v>
      </c>
      <c r="G112" s="18">
        <f>H112+I112+K112+L112</f>
        <v>2278343</v>
      </c>
      <c r="H112" s="18">
        <f>48800+8000-56800</f>
        <v>0</v>
      </c>
      <c r="I112" s="18">
        <v>0</v>
      </c>
      <c r="J112" s="18"/>
      <c r="K112" s="16">
        <v>0</v>
      </c>
      <c r="L112" s="16">
        <v>2278343</v>
      </c>
      <c r="M112" s="16" t="s">
        <v>23</v>
      </c>
    </row>
    <row r="113" spans="1:13" ht="12.75">
      <c r="A113" s="121"/>
      <c r="B113" s="100"/>
      <c r="C113" s="99"/>
      <c r="D113" s="59" t="s">
        <v>42</v>
      </c>
      <c r="E113" s="13" t="s">
        <v>21</v>
      </c>
      <c r="F113" s="14">
        <f t="shared" si="7"/>
        <v>402061</v>
      </c>
      <c r="G113" s="14">
        <f>H113+I113+K113+L113</f>
        <v>402061</v>
      </c>
      <c r="H113" s="14">
        <f>H114</f>
        <v>0</v>
      </c>
      <c r="I113" s="14">
        <f>I114</f>
        <v>402061</v>
      </c>
      <c r="J113" s="14"/>
      <c r="K113" s="14">
        <f>K114</f>
        <v>0</v>
      </c>
      <c r="L113" s="14">
        <f>L114</f>
        <v>0</v>
      </c>
      <c r="M113" s="14"/>
    </row>
    <row r="114" spans="1:13" ht="15" customHeight="1">
      <c r="A114" s="121"/>
      <c r="B114" s="100"/>
      <c r="C114" s="114"/>
      <c r="D114" s="61"/>
      <c r="E114" s="17" t="s">
        <v>105</v>
      </c>
      <c r="F114" s="18">
        <f t="shared" si="7"/>
        <v>402061</v>
      </c>
      <c r="G114" s="18">
        <f>H114+I114+K114+L114</f>
        <v>402061</v>
      </c>
      <c r="H114" s="18">
        <v>0</v>
      </c>
      <c r="I114" s="18">
        <v>402061</v>
      </c>
      <c r="J114" s="18"/>
      <c r="K114" s="16">
        <v>0</v>
      </c>
      <c r="L114" s="16">
        <v>0</v>
      </c>
      <c r="M114" s="16" t="s">
        <v>23</v>
      </c>
    </row>
    <row r="115" spans="1:13" ht="12.75">
      <c r="A115" s="121"/>
      <c r="B115" s="100"/>
      <c r="C115" s="8" t="s">
        <v>106</v>
      </c>
      <c r="D115" s="58"/>
      <c r="E115" s="9" t="s">
        <v>107</v>
      </c>
      <c r="F115" s="10">
        <f t="shared" si="7"/>
        <v>121500</v>
      </c>
      <c r="G115" s="11">
        <f>G116</f>
        <v>121500</v>
      </c>
      <c r="H115" s="11">
        <f>H116</f>
        <v>121500</v>
      </c>
      <c r="I115" s="11">
        <f>I116</f>
        <v>0</v>
      </c>
      <c r="J115" s="11"/>
      <c r="K115" s="11">
        <f>K116</f>
        <v>0</v>
      </c>
      <c r="L115" s="11">
        <f>L116</f>
        <v>0</v>
      </c>
      <c r="M115" s="10"/>
    </row>
    <row r="116" spans="1:13" ht="12.75">
      <c r="A116" s="121"/>
      <c r="B116" s="100"/>
      <c r="C116" s="133"/>
      <c r="D116" s="59" t="s">
        <v>66</v>
      </c>
      <c r="E116" s="13" t="s">
        <v>21</v>
      </c>
      <c r="F116" s="14">
        <f t="shared" si="7"/>
        <v>121500</v>
      </c>
      <c r="G116" s="14">
        <f>H116+I116+K116+L116</f>
        <v>121500</v>
      </c>
      <c r="H116" s="14">
        <f>H117</f>
        <v>121500</v>
      </c>
      <c r="I116" s="14">
        <f>I117</f>
        <v>0</v>
      </c>
      <c r="J116" s="14"/>
      <c r="K116" s="14">
        <f>K117</f>
        <v>0</v>
      </c>
      <c r="L116" s="14">
        <f>L117</f>
        <v>0</v>
      </c>
      <c r="M116" s="14"/>
    </row>
    <row r="117" spans="1:13" ht="21.75" customHeight="1">
      <c r="A117" s="121"/>
      <c r="B117" s="100"/>
      <c r="C117" s="133"/>
      <c r="D117" s="61"/>
      <c r="E117" s="15" t="s">
        <v>123</v>
      </c>
      <c r="F117" s="16">
        <f t="shared" si="7"/>
        <v>121500</v>
      </c>
      <c r="G117" s="18">
        <f>H117+I117+K117+L117</f>
        <v>121500</v>
      </c>
      <c r="H117" s="16">
        <f>35000+86500</f>
        <v>121500</v>
      </c>
      <c r="I117" s="16">
        <v>0</v>
      </c>
      <c r="J117" s="16"/>
      <c r="K117" s="16"/>
      <c r="L117" s="16"/>
      <c r="M117" s="16" t="s">
        <v>23</v>
      </c>
    </row>
    <row r="118" spans="1:13" ht="12.75">
      <c r="A118" s="75" t="s">
        <v>136</v>
      </c>
      <c r="B118" s="62">
        <v>921</v>
      </c>
      <c r="C118" s="63"/>
      <c r="D118" s="64"/>
      <c r="E118" s="65" t="s">
        <v>126</v>
      </c>
      <c r="F118" s="6">
        <f t="shared" si="7"/>
        <v>63000</v>
      </c>
      <c r="G118" s="6">
        <f>H118+I118+K118+L118</f>
        <v>63000</v>
      </c>
      <c r="H118" s="66">
        <f>H119</f>
        <v>63000</v>
      </c>
      <c r="I118" s="66">
        <f>I119</f>
        <v>0</v>
      </c>
      <c r="J118" s="66"/>
      <c r="K118" s="66">
        <f>K119</f>
        <v>0</v>
      </c>
      <c r="L118" s="66">
        <f>L119</f>
        <v>0</v>
      </c>
      <c r="M118" s="66"/>
    </row>
    <row r="119" spans="1:13" ht="12.75">
      <c r="A119" s="107"/>
      <c r="B119" s="110"/>
      <c r="C119" s="8" t="s">
        <v>124</v>
      </c>
      <c r="D119" s="58"/>
      <c r="E119" s="9" t="s">
        <v>125</v>
      </c>
      <c r="F119" s="11">
        <f>G119</f>
        <v>63000</v>
      </c>
      <c r="G119" s="11">
        <f>G120</f>
        <v>63000</v>
      </c>
      <c r="H119" s="11">
        <f>H120</f>
        <v>63000</v>
      </c>
      <c r="I119" s="11">
        <f>I120</f>
        <v>0</v>
      </c>
      <c r="J119" s="11"/>
      <c r="K119" s="11">
        <f>K120</f>
        <v>0</v>
      </c>
      <c r="L119" s="11">
        <f>L120</f>
        <v>0</v>
      </c>
      <c r="M119" s="11">
        <f>M120</f>
        <v>0</v>
      </c>
    </row>
    <row r="120" spans="1:13" ht="12.75">
      <c r="A120" s="108"/>
      <c r="B120" s="111"/>
      <c r="C120" s="113"/>
      <c r="D120" s="59" t="s">
        <v>66</v>
      </c>
      <c r="E120" s="13" t="s">
        <v>21</v>
      </c>
      <c r="F120" s="14">
        <f>G120</f>
        <v>63000</v>
      </c>
      <c r="G120" s="14">
        <f>G121</f>
        <v>63000</v>
      </c>
      <c r="H120" s="14">
        <f>H121</f>
        <v>63000</v>
      </c>
      <c r="I120" s="14"/>
      <c r="J120" s="14"/>
      <c r="K120" s="14"/>
      <c r="L120" s="14"/>
      <c r="M120" s="14"/>
    </row>
    <row r="121" spans="1:13" ht="22.5">
      <c r="A121" s="109"/>
      <c r="B121" s="112"/>
      <c r="C121" s="114"/>
      <c r="D121" s="61"/>
      <c r="E121" s="15" t="s">
        <v>127</v>
      </c>
      <c r="F121" s="16">
        <f t="shared" si="7"/>
        <v>63000</v>
      </c>
      <c r="G121" s="18">
        <f>H121+I121+K121+L121</f>
        <v>63000</v>
      </c>
      <c r="H121" s="16">
        <v>63000</v>
      </c>
      <c r="I121" s="16">
        <v>0</v>
      </c>
      <c r="J121" s="16"/>
      <c r="K121" s="16">
        <v>0</v>
      </c>
      <c r="L121" s="16">
        <v>0</v>
      </c>
      <c r="M121" s="16" t="s">
        <v>23</v>
      </c>
    </row>
    <row r="122" spans="1:18" ht="12.75">
      <c r="A122" s="75" t="s">
        <v>137</v>
      </c>
      <c r="B122" s="62">
        <v>926</v>
      </c>
      <c r="C122" s="63"/>
      <c r="D122" s="64"/>
      <c r="E122" s="65" t="s">
        <v>109</v>
      </c>
      <c r="F122" s="6">
        <f t="shared" si="7"/>
        <v>66539</v>
      </c>
      <c r="G122" s="6">
        <f>H122+I122+K122+L122</f>
        <v>66539</v>
      </c>
      <c r="H122" s="66">
        <f>H126+H123</f>
        <v>66539</v>
      </c>
      <c r="I122" s="66">
        <f>I126+I123</f>
        <v>0</v>
      </c>
      <c r="J122" s="66"/>
      <c r="K122" s="66">
        <f>K126+K123</f>
        <v>0</v>
      </c>
      <c r="L122" s="66">
        <f>L126+L123</f>
        <v>0</v>
      </c>
      <c r="M122" s="66"/>
      <c r="N122" s="67"/>
      <c r="O122" s="67"/>
      <c r="P122" s="67"/>
      <c r="Q122" s="67"/>
      <c r="R122" s="67"/>
    </row>
    <row r="123" spans="1:18" ht="12.75">
      <c r="A123" s="125"/>
      <c r="B123" s="128"/>
      <c r="C123" s="8" t="s">
        <v>128</v>
      </c>
      <c r="D123" s="58"/>
      <c r="E123" s="9" t="s">
        <v>129</v>
      </c>
      <c r="F123" s="11">
        <f t="shared" si="7"/>
        <v>60000</v>
      </c>
      <c r="G123" s="11">
        <f>G124</f>
        <v>60000</v>
      </c>
      <c r="H123" s="11">
        <f>H124</f>
        <v>60000</v>
      </c>
      <c r="I123" s="11">
        <f>I124</f>
        <v>0</v>
      </c>
      <c r="J123" s="11"/>
      <c r="K123" s="11">
        <f>K124</f>
        <v>0</v>
      </c>
      <c r="L123" s="11">
        <f>L124</f>
        <v>0</v>
      </c>
      <c r="M123" s="11"/>
      <c r="N123" s="67"/>
      <c r="O123" s="67"/>
      <c r="P123" s="67"/>
      <c r="Q123" s="67"/>
      <c r="R123" s="67"/>
    </row>
    <row r="124" spans="1:18" ht="12.75">
      <c r="A124" s="126"/>
      <c r="B124" s="129"/>
      <c r="C124" s="131"/>
      <c r="D124" s="59" t="s">
        <v>66</v>
      </c>
      <c r="E124" s="13" t="s">
        <v>21</v>
      </c>
      <c r="F124" s="14">
        <f>G124</f>
        <v>60000</v>
      </c>
      <c r="G124" s="14">
        <f>G125</f>
        <v>60000</v>
      </c>
      <c r="H124" s="14">
        <f aca="true" t="shared" si="9" ref="H124:I127">H125</f>
        <v>60000</v>
      </c>
      <c r="I124" s="14">
        <f t="shared" si="9"/>
        <v>0</v>
      </c>
      <c r="J124" s="14"/>
      <c r="K124" s="14">
        <f aca="true" t="shared" si="10" ref="K124:L127">K125</f>
        <v>0</v>
      </c>
      <c r="L124" s="14">
        <f t="shared" si="10"/>
        <v>0</v>
      </c>
      <c r="M124" s="14"/>
      <c r="N124" s="67"/>
      <c r="O124" s="67"/>
      <c r="P124" s="67"/>
      <c r="Q124" s="67"/>
      <c r="R124" s="67"/>
    </row>
    <row r="125" spans="1:18" ht="22.5">
      <c r="A125" s="126"/>
      <c r="B125" s="129"/>
      <c r="C125" s="132"/>
      <c r="D125" s="76"/>
      <c r="E125" s="17" t="s">
        <v>143</v>
      </c>
      <c r="F125" s="16">
        <f t="shared" si="7"/>
        <v>60000</v>
      </c>
      <c r="G125" s="18">
        <f>H125+I125+K125+L125</f>
        <v>60000</v>
      </c>
      <c r="H125" s="18">
        <v>60000</v>
      </c>
      <c r="I125" s="18">
        <v>0</v>
      </c>
      <c r="J125" s="18"/>
      <c r="K125" s="18">
        <v>0</v>
      </c>
      <c r="L125" s="18">
        <v>0</v>
      </c>
      <c r="M125" s="18" t="s">
        <v>23</v>
      </c>
      <c r="N125" s="67"/>
      <c r="O125" s="67"/>
      <c r="P125" s="67"/>
      <c r="Q125" s="67"/>
      <c r="R125" s="67"/>
    </row>
    <row r="126" spans="1:13" ht="12.75">
      <c r="A126" s="126"/>
      <c r="B126" s="129"/>
      <c r="C126" s="8" t="s">
        <v>110</v>
      </c>
      <c r="D126" s="58"/>
      <c r="E126" s="9" t="s">
        <v>111</v>
      </c>
      <c r="F126" s="11">
        <f t="shared" si="7"/>
        <v>6539</v>
      </c>
      <c r="G126" s="11">
        <f>G127</f>
        <v>6539</v>
      </c>
      <c r="H126" s="11">
        <f t="shared" si="9"/>
        <v>6539</v>
      </c>
      <c r="I126" s="11">
        <f t="shared" si="9"/>
        <v>0</v>
      </c>
      <c r="J126" s="11"/>
      <c r="K126" s="11">
        <f t="shared" si="10"/>
        <v>0</v>
      </c>
      <c r="L126" s="11">
        <f t="shared" si="10"/>
        <v>0</v>
      </c>
      <c r="M126" s="11"/>
    </row>
    <row r="127" spans="1:13" ht="12.75">
      <c r="A127" s="126"/>
      <c r="B127" s="129"/>
      <c r="C127" s="113"/>
      <c r="D127" s="59" t="s">
        <v>66</v>
      </c>
      <c r="E127" s="13" t="s">
        <v>21</v>
      </c>
      <c r="F127" s="14">
        <f t="shared" si="7"/>
        <v>6539</v>
      </c>
      <c r="G127" s="14">
        <f>G128</f>
        <v>6539</v>
      </c>
      <c r="H127" s="14">
        <f t="shared" si="9"/>
        <v>6539</v>
      </c>
      <c r="I127" s="14">
        <f t="shared" si="9"/>
        <v>0</v>
      </c>
      <c r="J127" s="14"/>
      <c r="K127" s="14">
        <f t="shared" si="10"/>
        <v>0</v>
      </c>
      <c r="L127" s="14">
        <f t="shared" si="10"/>
        <v>0</v>
      </c>
      <c r="M127" s="14"/>
    </row>
    <row r="128" spans="1:13" ht="12.75">
      <c r="A128" s="127"/>
      <c r="B128" s="130"/>
      <c r="C128" s="114"/>
      <c r="D128" s="61"/>
      <c r="E128" s="15" t="s">
        <v>112</v>
      </c>
      <c r="F128" s="16">
        <f t="shared" si="7"/>
        <v>6539</v>
      </c>
      <c r="G128" s="18">
        <f>H128+I128+K128+L128</f>
        <v>6539</v>
      </c>
      <c r="H128" s="16">
        <v>6539</v>
      </c>
      <c r="I128" s="16">
        <v>0</v>
      </c>
      <c r="J128" s="16"/>
      <c r="K128" s="16">
        <v>0</v>
      </c>
      <c r="L128" s="16">
        <v>0</v>
      </c>
      <c r="M128" s="16" t="s">
        <v>113</v>
      </c>
    </row>
    <row r="129" spans="1:13" ht="13.5" thickBot="1">
      <c r="A129" s="122" t="s">
        <v>114</v>
      </c>
      <c r="B129" s="123"/>
      <c r="C129" s="123"/>
      <c r="D129" s="123"/>
      <c r="E129" s="124"/>
      <c r="F129" s="68">
        <f t="shared" si="7"/>
        <v>18899263</v>
      </c>
      <c r="G129" s="68">
        <f>H129+I129+K129+L129</f>
        <v>18899263</v>
      </c>
      <c r="H129" s="69">
        <f>H13+H21+H55+H62+H70+H74+H91+H98+H118+H122</f>
        <v>3344208</v>
      </c>
      <c r="I129" s="69">
        <f>I13+I21+I55+I62+I70+I74+I91+I98+I118+I122</f>
        <v>7702044</v>
      </c>
      <c r="J129" s="69"/>
      <c r="K129" s="69">
        <f>K13+K21+K55+K62+K70+K74+K91+K98+K118+K122</f>
        <v>1633795</v>
      </c>
      <c r="L129" s="69">
        <f>L13+L21+L55+L62+L70+L74+L91+L98+L118+L122</f>
        <v>6219216</v>
      </c>
      <c r="M129" s="70" t="s">
        <v>115</v>
      </c>
    </row>
    <row r="130" ht="12.75">
      <c r="F130" s="71"/>
    </row>
    <row r="131" spans="1:8" ht="12.75">
      <c r="A131" s="72" t="s">
        <v>116</v>
      </c>
      <c r="E131" t="s">
        <v>130</v>
      </c>
      <c r="H131" t="s">
        <v>117</v>
      </c>
    </row>
    <row r="132" ht="12.75">
      <c r="A132" s="72" t="s">
        <v>118</v>
      </c>
    </row>
    <row r="133" ht="12.75">
      <c r="A133" s="72" t="s">
        <v>119</v>
      </c>
    </row>
    <row r="134" ht="12.75">
      <c r="A134" s="72" t="s">
        <v>120</v>
      </c>
    </row>
  </sheetData>
  <mergeCells count="62">
    <mergeCell ref="A92:A97"/>
    <mergeCell ref="I1:M1"/>
    <mergeCell ref="I2:M2"/>
    <mergeCell ref="I3:M3"/>
    <mergeCell ref="A5:M5"/>
    <mergeCell ref="E7:I7"/>
    <mergeCell ref="A9:A11"/>
    <mergeCell ref="B9:B11"/>
    <mergeCell ref="C9:C11"/>
    <mergeCell ref="D9:D11"/>
    <mergeCell ref="E9:E11"/>
    <mergeCell ref="F9:F11"/>
    <mergeCell ref="G9:L9"/>
    <mergeCell ref="M9:M11"/>
    <mergeCell ref="G10:G11"/>
    <mergeCell ref="H10:L10"/>
    <mergeCell ref="J11:K11"/>
    <mergeCell ref="A22:A54"/>
    <mergeCell ref="D36:D42"/>
    <mergeCell ref="D44:D50"/>
    <mergeCell ref="D52:D54"/>
    <mergeCell ref="D24:D34"/>
    <mergeCell ref="B56:B61"/>
    <mergeCell ref="C57:C58"/>
    <mergeCell ref="C60:C61"/>
    <mergeCell ref="B22:B54"/>
    <mergeCell ref="A63:A69"/>
    <mergeCell ref="B63:B69"/>
    <mergeCell ref="C64:C69"/>
    <mergeCell ref="D65:D67"/>
    <mergeCell ref="B71:B73"/>
    <mergeCell ref="C72:C73"/>
    <mergeCell ref="B75:B90"/>
    <mergeCell ref="C76:C83"/>
    <mergeCell ref="D77:D79"/>
    <mergeCell ref="C96:C97"/>
    <mergeCell ref="C85:C90"/>
    <mergeCell ref="B92:B97"/>
    <mergeCell ref="C93:C94"/>
    <mergeCell ref="C111:C114"/>
    <mergeCell ref="C116:C117"/>
    <mergeCell ref="C100:C109"/>
    <mergeCell ref="D101:D105"/>
    <mergeCell ref="C127:C128"/>
    <mergeCell ref="A129:E129"/>
    <mergeCell ref="A123:A128"/>
    <mergeCell ref="B123:B128"/>
    <mergeCell ref="C124:C125"/>
    <mergeCell ref="A119:A121"/>
    <mergeCell ref="B119:B121"/>
    <mergeCell ref="C120:C121"/>
    <mergeCell ref="C15:C20"/>
    <mergeCell ref="A75:A90"/>
    <mergeCell ref="A56:A61"/>
    <mergeCell ref="A99:A117"/>
    <mergeCell ref="B99:B117"/>
    <mergeCell ref="A71:A73"/>
    <mergeCell ref="C23:C54"/>
    <mergeCell ref="D16:D17"/>
    <mergeCell ref="D19:D20"/>
    <mergeCell ref="B14:B20"/>
    <mergeCell ref="A14:A20"/>
  </mergeCells>
  <printOptions/>
  <pageMargins left="0.61" right="0.55" top="1" bottom="1" header="0.5" footer="0.5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2009-04-01T07:33:52Z</cp:lastPrinted>
  <dcterms:created xsi:type="dcterms:W3CDTF">2009-03-13T12:34:09Z</dcterms:created>
  <dcterms:modified xsi:type="dcterms:W3CDTF">2009-04-01T07:34:18Z</dcterms:modified>
  <cp:category/>
  <cp:version/>
  <cp:contentType/>
  <cp:contentStatus/>
</cp:coreProperties>
</file>